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ae967594fd313ae/Documents/Sandford St Martin/Finance/Budget/2027-28/"/>
    </mc:Choice>
  </mc:AlternateContent>
  <xr:revisionPtr revIDLastSave="162" documentId="8_{38141863-E148-4655-B480-0EBC3E08E0A8}" xr6:coauthVersionLast="47" xr6:coauthVersionMax="47" xr10:uidLastSave="{F4A8F69C-16BE-4B02-8D6E-17C0B114BCBE}"/>
  <bookViews>
    <workbookView xWindow="-110" yWindow="-110" windowWidth="19420" windowHeight="11500" xr2:uid="{00000000-000D-0000-FFFF-FFFF00000000}"/>
  </bookViews>
  <sheets>
    <sheet name="Sheet1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2" i="1" l="1"/>
  <c r="H43" i="1"/>
  <c r="J43" i="1"/>
  <c r="K43" i="1" s="1"/>
  <c r="L43" i="1" s="1"/>
  <c r="H59" i="1"/>
  <c r="C6" i="1" l="1"/>
  <c r="H11" i="1" l="1"/>
  <c r="H12" i="1"/>
  <c r="H13" i="1"/>
  <c r="H15" i="1"/>
  <c r="H16" i="1"/>
  <c r="H17" i="1"/>
  <c r="H18" i="1"/>
  <c r="H20" i="1"/>
  <c r="H21" i="1"/>
  <c r="H22" i="1"/>
  <c r="H23" i="1"/>
  <c r="H24" i="1"/>
  <c r="H25" i="1"/>
  <c r="H26" i="1"/>
  <c r="H27" i="1"/>
  <c r="H28" i="1"/>
  <c r="H31" i="1"/>
  <c r="H34" i="1"/>
  <c r="H35" i="1"/>
  <c r="H36" i="1"/>
  <c r="H39" i="1"/>
  <c r="H40" i="1"/>
  <c r="H41" i="1"/>
  <c r="H42" i="1"/>
  <c r="H46" i="1"/>
  <c r="H49" i="1"/>
  <c r="H50" i="1"/>
  <c r="H53" i="1"/>
  <c r="H54" i="1"/>
  <c r="H55" i="1"/>
  <c r="H58" i="1"/>
  <c r="H62" i="1"/>
  <c r="H65" i="1"/>
  <c r="H10" i="1" l="1"/>
  <c r="G14" i="1"/>
  <c r="G79" i="1" s="1"/>
  <c r="H19" i="1"/>
  <c r="J28" i="1" l="1"/>
  <c r="K28" i="1" s="1"/>
  <c r="L28" i="1" s="1"/>
  <c r="J42" i="1" l="1"/>
  <c r="K42" i="1" s="1"/>
  <c r="L42" i="1" s="1"/>
  <c r="H14" i="1" l="1"/>
  <c r="J27" i="1"/>
  <c r="K27" i="1" s="1"/>
  <c r="L27" i="1" s="1"/>
  <c r="D79" i="1" l="1"/>
  <c r="H79" i="1" s="1"/>
  <c r="J34" i="1"/>
  <c r="K34" i="1" s="1"/>
  <c r="L34" i="1" s="1"/>
  <c r="J35" i="1"/>
  <c r="K35" i="1" s="1"/>
  <c r="L35" i="1" s="1"/>
  <c r="J36" i="1"/>
  <c r="K36" i="1" s="1"/>
  <c r="L36" i="1" s="1"/>
  <c r="J10" i="1"/>
  <c r="K10" i="1" s="1"/>
  <c r="L10" i="1" s="1"/>
  <c r="J26" i="1"/>
  <c r="K26" i="1" s="1"/>
  <c r="L26" i="1" s="1"/>
  <c r="J25" i="1"/>
  <c r="K25" i="1" s="1"/>
  <c r="L25" i="1" s="1"/>
  <c r="J24" i="1"/>
  <c r="K24" i="1" s="1"/>
  <c r="L24" i="1" s="1"/>
  <c r="J23" i="1"/>
  <c r="K23" i="1" s="1"/>
  <c r="L23" i="1" s="1"/>
  <c r="J22" i="1"/>
  <c r="K22" i="1" s="1"/>
  <c r="L22" i="1" s="1"/>
  <c r="D96" i="1" l="1"/>
  <c r="E96" i="1" s="1"/>
  <c r="E85" i="1" l="1"/>
  <c r="C85" i="1" s="1"/>
  <c r="J13" i="1"/>
  <c r="K13" i="1" s="1"/>
  <c r="L13" i="1" s="1"/>
  <c r="J15" i="1"/>
  <c r="K15" i="1" s="1"/>
  <c r="L15" i="1" s="1"/>
  <c r="J18" i="1"/>
  <c r="K18" i="1" s="1"/>
  <c r="L18" i="1" s="1"/>
  <c r="J20" i="1"/>
  <c r="K20" i="1" s="1"/>
  <c r="L20" i="1" s="1"/>
  <c r="J21" i="1"/>
  <c r="K21" i="1" s="1"/>
  <c r="L21" i="1" s="1"/>
  <c r="J31" i="1"/>
  <c r="K31" i="1" s="1"/>
  <c r="L31" i="1" s="1"/>
  <c r="J39" i="1"/>
  <c r="K39" i="1" s="1"/>
  <c r="L39" i="1" s="1"/>
  <c r="J40" i="1"/>
  <c r="K40" i="1" s="1"/>
  <c r="L40" i="1" s="1"/>
  <c r="J41" i="1"/>
  <c r="K41" i="1" s="1"/>
  <c r="L41" i="1" s="1"/>
  <c r="J49" i="1"/>
  <c r="K49" i="1" s="1"/>
  <c r="L49" i="1" s="1"/>
  <c r="J50" i="1"/>
  <c r="K50" i="1" s="1"/>
  <c r="L50" i="1" s="1"/>
  <c r="J53" i="1"/>
  <c r="K53" i="1" s="1"/>
  <c r="L53" i="1" s="1"/>
  <c r="J54" i="1"/>
  <c r="K54" i="1" s="1"/>
  <c r="L54" i="1" s="1"/>
  <c r="J55" i="1"/>
  <c r="K55" i="1" s="1"/>
  <c r="L55" i="1" s="1"/>
  <c r="J58" i="1"/>
  <c r="K58" i="1" s="1"/>
  <c r="L58" i="1" s="1"/>
  <c r="J62" i="1"/>
  <c r="K62" i="1" s="1"/>
  <c r="L62" i="1" s="1"/>
  <c r="D97" i="1" l="1"/>
  <c r="E97" i="1" s="1"/>
  <c r="D98" i="1"/>
  <c r="E98" i="1" s="1"/>
  <c r="D6" i="1"/>
  <c r="E6" i="1"/>
  <c r="F6" i="1"/>
  <c r="G6" i="1"/>
  <c r="J79" i="1" l="1"/>
  <c r="K79" i="1" s="1"/>
  <c r="L79" i="1" s="1"/>
  <c r="F79" i="1"/>
  <c r="E79" i="1" l="1"/>
  <c r="C79" i="1" l="1"/>
  <c r="C87" i="1" l="1"/>
  <c r="C88" i="1" s="1"/>
  <c r="D101" i="1" l="1"/>
  <c r="E101" i="1" s="1"/>
  <c r="C90" i="1"/>
  <c r="C92" i="1" s="1"/>
  <c r="D99" i="1"/>
  <c r="E99" i="1" s="1"/>
  <c r="D100" i="1" l="1"/>
  <c r="E10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Sandford St Martin Parish Council</author>
  </authors>
  <commentList>
    <comment ref="G10" authorId="0" shapeId="0" xr:uid="{30A10E53-7581-42D1-A26C-A7071084E46D}">
      <text>
        <r>
          <rPr>
            <b/>
            <sz val="9"/>
            <color indexed="81"/>
            <rFont val="Tahoma"/>
            <charset val="1"/>
          </rPr>
          <t>Sandford St Martin Parish Council:</t>
        </r>
        <r>
          <rPr>
            <sz val="9"/>
            <color indexed="81"/>
            <rFont val="Tahoma"/>
            <charset val="1"/>
          </rPr>
          <t xml:space="preserve">
Salary plus 5%
</t>
        </r>
      </text>
    </comment>
  </commentList>
</comments>
</file>

<file path=xl/sharedStrings.xml><?xml version="1.0" encoding="utf-8"?>
<sst xmlns="http://schemas.openxmlformats.org/spreadsheetml/2006/main" count="92" uniqueCount="88">
  <si>
    <t>Clerk employment</t>
  </si>
  <si>
    <t>Salary</t>
  </si>
  <si>
    <t>Payroll</t>
  </si>
  <si>
    <t>Internal auditor</t>
  </si>
  <si>
    <t>Subscriptions</t>
  </si>
  <si>
    <t>OALC</t>
  </si>
  <si>
    <t>SLCC</t>
  </si>
  <si>
    <t>Employer's liability</t>
  </si>
  <si>
    <t>Assets</t>
  </si>
  <si>
    <t>Purchase of additional assets</t>
  </si>
  <si>
    <t>Provision for future replacement of assets</t>
  </si>
  <si>
    <t>Website</t>
  </si>
  <si>
    <t>Office consumables</t>
  </si>
  <si>
    <t>Phone/internet</t>
  </si>
  <si>
    <t>Use of home equipment</t>
  </si>
  <si>
    <t>Mileage</t>
  </si>
  <si>
    <t>Repair/maintenance of existing assets</t>
  </si>
  <si>
    <t>Training</t>
  </si>
  <si>
    <t>Publications</t>
  </si>
  <si>
    <t>Parish maintenance</t>
  </si>
  <si>
    <t>Parish general expense (budget)</t>
  </si>
  <si>
    <t>Parish council election expenses</t>
  </si>
  <si>
    <t>Tax base</t>
  </si>
  <si>
    <t>Previous year band D tax</t>
  </si>
  <si>
    <t>ICO registration</t>
  </si>
  <si>
    <t>RECEIPTS</t>
  </si>
  <si>
    <t>Precept</t>
  </si>
  <si>
    <t>Grants</t>
  </si>
  <si>
    <t>Donations</t>
  </si>
  <si>
    <t>PAYMENTS</t>
  </si>
  <si>
    <t>Anticipated to end of year</t>
  </si>
  <si>
    <t>Churchyard maintenance</t>
  </si>
  <si>
    <t>Grass cutting</t>
  </si>
  <si>
    <t>External auditor</t>
  </si>
  <si>
    <t>Insurance</t>
  </si>
  <si>
    <t>Community First Oxfordshire</t>
  </si>
  <si>
    <t>Barton Bulletin</t>
  </si>
  <si>
    <t>Web hosting of site and domain</t>
  </si>
  <si>
    <t>Receipts total</t>
  </si>
  <si>
    <t>Defibrillator</t>
  </si>
  <si>
    <t>PAYMENTS TOTAL</t>
  </si>
  <si>
    <t>Clerk pension</t>
  </si>
  <si>
    <t>Parish precept for tax setting purposes (line 3 = line 1 + line 2)</t>
  </si>
  <si>
    <t>Band D Tax (line 6 = line 4/ line 5)</t>
  </si>
  <si>
    <t>Tax rise = (line 6 - line 7) / line 7 x 100</t>
  </si>
  <si>
    <t>Change</t>
  </si>
  <si>
    <t>% change</t>
  </si>
  <si>
    <t>2021 - 2022</t>
  </si>
  <si>
    <t>2020 - 2021</t>
  </si>
  <si>
    <t>2022 - 2023</t>
  </si>
  <si>
    <t>2023 - 2024</t>
  </si>
  <si>
    <t>Council employment costs</t>
  </si>
  <si>
    <t>Council administration</t>
  </si>
  <si>
    <t>Land Rent</t>
  </si>
  <si>
    <t>Parish Hall ground rent</t>
  </si>
  <si>
    <t>Audit costs</t>
  </si>
  <si>
    <t>Software subscriptions</t>
  </si>
  <si>
    <t>2024 - 2025</t>
  </si>
  <si>
    <t>Bank charge</t>
  </si>
  <si>
    <t>Community Projects</t>
  </si>
  <si>
    <t>Tree works</t>
  </si>
  <si>
    <t>Community events</t>
  </si>
  <si>
    <t>Hall hire</t>
  </si>
  <si>
    <t>2025 - 2026</t>
  </si>
  <si>
    <t>Forecast 2028-29</t>
  </si>
  <si>
    <t>2026 - 2027</t>
  </si>
  <si>
    <t>Forecast 2029-30</t>
  </si>
  <si>
    <t>Change in budget from last year</t>
  </si>
  <si>
    <t>Ledwell Village Green drainage works</t>
  </si>
  <si>
    <t>Proposed precept 2026/27 (from line 3)</t>
  </si>
  <si>
    <t>Use of EMR</t>
  </si>
  <si>
    <t>Tree works - Ledwell Village Green</t>
  </si>
  <si>
    <t>Use of GR</t>
  </si>
  <si>
    <t>Computer</t>
  </si>
  <si>
    <t>Donation - Barton Bulletin</t>
  </si>
  <si>
    <t>Notes</t>
  </si>
  <si>
    <t>"Storage" of old domain</t>
  </si>
  <si>
    <t>Traffic counters</t>
  </si>
  <si>
    <t>Actual 2025-26</t>
  </si>
  <si>
    <t>Approved budget 2026-27</t>
  </si>
  <si>
    <t>Actual to 31/08/26</t>
  </si>
  <si>
    <t>Budget 2027-28</t>
  </si>
  <si>
    <t>Forecast 2030-31</t>
  </si>
  <si>
    <t>Home working allowance</t>
  </si>
  <si>
    <t>Precept 2027/2028</t>
  </si>
  <si>
    <t>xx</t>
  </si>
  <si>
    <t>Bench - Ledwell Village Green</t>
  </si>
  <si>
    <t>2027 - 2028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</si>
</sst>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6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0" xfId="0" applyAlignment="1">
      <alignment vertical="top" wrapText="1"/>
    </xf>
    <xf numFmtId="2" fontId="5" fillId="0" borderId="1" xfId="1" applyNumberFormat="1" applyFont="1" applyFill="1" applyBorder="1"/>
    <xf numFmtId="0" fontId="6" fillId="0" borderId="5" xfId="0" applyFont="1" applyBorder="1"/>
    <xf numFmtId="0" fontId="2" fillId="0" borderId="4" xfId="0" applyFont="1" applyBorder="1"/>
    <xf numFmtId="0" fontId="8" fillId="0" borderId="1" xfId="0" applyFont="1" applyBorder="1"/>
    <xf numFmtId="0" fontId="9" fillId="0" borderId="0" xfId="0" applyFont="1"/>
    <xf numFmtId="0" fontId="10" fillId="0" borderId="1" xfId="0" applyFont="1" applyBorder="1"/>
    <xf numFmtId="0" fontId="11" fillId="0" borderId="0" xfId="0" applyFont="1" applyAlignment="1">
      <alignment vertical="top" wrapText="1"/>
    </xf>
    <xf numFmtId="0" fontId="0" fillId="0" borderId="1" xfId="0" applyFill="1" applyBorder="1"/>
    <xf numFmtId="2" fontId="0" fillId="0" borderId="1" xfId="0" applyNumberFormat="1" applyFill="1" applyBorder="1"/>
    <xf numFmtId="2" fontId="0" fillId="0" borderId="2" xfId="0" applyNumberFormat="1" applyFill="1" applyBorder="1"/>
    <xf numFmtId="0" fontId="0" fillId="0" borderId="0" xfId="0" applyFill="1"/>
    <xf numFmtId="0" fontId="2" fillId="0" borderId="1" xfId="0" applyFont="1" applyFill="1" applyBorder="1"/>
    <xf numFmtId="2" fontId="4" fillId="0" borderId="1" xfId="0" applyNumberFormat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2" fontId="4" fillId="0" borderId="1" xfId="0" applyNumberFormat="1" applyFont="1" applyFill="1" applyBorder="1" applyAlignment="1">
      <alignment wrapText="1"/>
    </xf>
    <xf numFmtId="0" fontId="4" fillId="0" borderId="0" xfId="0" applyFont="1" applyFill="1"/>
    <xf numFmtId="2" fontId="8" fillId="0" borderId="1" xfId="0" applyNumberFormat="1" applyFont="1" applyFill="1" applyBorder="1"/>
    <xf numFmtId="0" fontId="2" fillId="0" borderId="0" xfId="0" applyFont="1" applyFill="1"/>
    <xf numFmtId="2" fontId="2" fillId="0" borderId="0" xfId="0" applyNumberFormat="1" applyFont="1" applyFill="1"/>
    <xf numFmtId="2" fontId="2" fillId="0" borderId="0" xfId="0" applyNumberFormat="1" applyFont="1" applyFill="1" applyAlignment="1">
      <alignment wrapText="1"/>
    </xf>
    <xf numFmtId="8" fontId="2" fillId="0" borderId="0" xfId="0" applyNumberFormat="1" applyFont="1" applyFill="1"/>
    <xf numFmtId="0" fontId="9" fillId="0" borderId="0" xfId="0" applyFont="1" applyFill="1"/>
    <xf numFmtId="1" fontId="9" fillId="0" borderId="0" xfId="0" applyNumberFormat="1" applyFont="1" applyFill="1"/>
    <xf numFmtId="0" fontId="1" fillId="0" borderId="0" xfId="0" applyFont="1" applyFill="1"/>
    <xf numFmtId="0" fontId="0" fillId="0" borderId="0" xfId="0" applyFill="1" applyAlignment="1">
      <alignment horizontal="right"/>
    </xf>
    <xf numFmtId="9" fontId="9" fillId="0" borderId="0" xfId="0" applyNumberFormat="1" applyFont="1" applyFill="1"/>
    <xf numFmtId="9" fontId="0" fillId="0" borderId="0" xfId="0" applyNumberFormat="1" applyFill="1"/>
    <xf numFmtId="2" fontId="0" fillId="0" borderId="0" xfId="0" applyNumberFormat="1" applyFill="1"/>
    <xf numFmtId="0" fontId="2" fillId="0" borderId="0" xfId="0" applyFont="1" applyFill="1" applyAlignment="1">
      <alignment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wrapText="1"/>
    </xf>
    <xf numFmtId="1" fontId="8" fillId="0" borderId="1" xfId="0" applyNumberFormat="1" applyFont="1" applyFill="1" applyBorder="1"/>
    <xf numFmtId="0" fontId="11" fillId="0" borderId="0" xfId="0" applyFont="1" applyFill="1" applyAlignment="1">
      <alignment vertical="top" wrapText="1"/>
    </xf>
    <xf numFmtId="2" fontId="7" fillId="0" borderId="1" xfId="0" applyNumberFormat="1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2" fontId="7" fillId="0" borderId="1" xfId="0" applyNumberFormat="1" applyFont="1" applyFill="1" applyBorder="1" applyAlignment="1">
      <alignment wrapText="1"/>
    </xf>
    <xf numFmtId="0" fontId="7" fillId="0" borderId="0" xfId="0" applyFont="1" applyFill="1"/>
    <xf numFmtId="2" fontId="0" fillId="0" borderId="3" xfId="0" applyNumberFormat="1" applyFill="1" applyBorder="1"/>
    <xf numFmtId="2" fontId="12" fillId="0" borderId="1" xfId="0" applyNumberFormat="1" applyFont="1" applyFill="1" applyBorder="1"/>
    <xf numFmtId="0" fontId="13" fillId="0" borderId="0" xfId="0" applyFont="1" applyFill="1"/>
    <xf numFmtId="0" fontId="8" fillId="0" borderId="0" xfId="0" applyFont="1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2"/>
  <sheetViews>
    <sheetView tabSelected="1" showWhiteSpace="0" zoomScaleNormal="100" zoomScalePageLayoutView="90" workbookViewId="0">
      <pane ySplit="1190" activePane="bottomLeft"/>
      <selection activeCell="H1" sqref="H1:H1048576"/>
      <selection pane="bottomLeft" activeCell="I94" sqref="I94"/>
    </sheetView>
  </sheetViews>
  <sheetFormatPr defaultRowHeight="14.5" x14ac:dyDescent="0.35"/>
  <cols>
    <col min="1" max="1" width="13" customWidth="1"/>
    <col min="2" max="2" width="29.08984375" bestFit="1" customWidth="1"/>
    <col min="3" max="3" width="11.1796875" customWidth="1"/>
    <col min="4" max="4" width="10.81640625" customWidth="1"/>
    <col min="5" max="6" width="12.1796875" customWidth="1"/>
    <col min="7" max="8" width="14.08984375" customWidth="1"/>
    <col min="9" max="9" width="4.7265625" customWidth="1"/>
    <col min="10" max="12" width="12" bestFit="1" customWidth="1"/>
  </cols>
  <sheetData>
    <row r="1" spans="1:17" ht="45" customHeight="1" x14ac:dyDescent="0.35">
      <c r="C1" s="39" t="s">
        <v>78</v>
      </c>
      <c r="D1" s="40" t="s">
        <v>79</v>
      </c>
      <c r="E1" s="42" t="s">
        <v>80</v>
      </c>
      <c r="F1" s="15" t="s">
        <v>30</v>
      </c>
      <c r="G1" s="15" t="s">
        <v>81</v>
      </c>
      <c r="H1" s="15" t="s">
        <v>67</v>
      </c>
      <c r="I1" s="8"/>
      <c r="J1" s="8" t="s">
        <v>64</v>
      </c>
      <c r="K1" s="8" t="s">
        <v>66</v>
      </c>
      <c r="L1" s="8" t="s">
        <v>82</v>
      </c>
      <c r="M1" s="8" t="s">
        <v>75</v>
      </c>
    </row>
    <row r="2" spans="1:17" x14ac:dyDescent="0.35">
      <c r="A2" t="s">
        <v>25</v>
      </c>
      <c r="C2" s="39"/>
      <c r="D2" s="40"/>
      <c r="E2" s="39"/>
      <c r="F2" s="8"/>
      <c r="G2" s="8"/>
      <c r="H2" s="8"/>
      <c r="I2" s="8"/>
    </row>
    <row r="3" spans="1:17" ht="13.25" customHeight="1" x14ac:dyDescent="0.35">
      <c r="A3" s="7"/>
      <c r="B3" s="7"/>
      <c r="C3" s="16"/>
      <c r="D3" s="16"/>
      <c r="E3" s="16"/>
      <c r="F3" s="7"/>
      <c r="G3" s="16"/>
      <c r="H3" s="16"/>
      <c r="I3" s="16"/>
      <c r="J3" s="16"/>
      <c r="K3" s="16"/>
      <c r="L3" s="16"/>
      <c r="M3" s="19"/>
      <c r="N3" s="19"/>
      <c r="O3" s="19"/>
      <c r="P3" s="19"/>
      <c r="Q3" s="19"/>
    </row>
    <row r="4" spans="1:17" x14ac:dyDescent="0.35">
      <c r="A4" s="3"/>
      <c r="B4" s="3" t="s">
        <v>26</v>
      </c>
      <c r="C4" s="17">
        <v>10419</v>
      </c>
      <c r="D4" s="17">
        <v>11051</v>
      </c>
      <c r="E4" s="17">
        <v>5525.5</v>
      </c>
      <c r="F4" s="17">
        <v>11051</v>
      </c>
      <c r="G4" s="17"/>
      <c r="H4" s="17"/>
      <c r="I4" s="17"/>
      <c r="J4" s="16"/>
      <c r="K4" s="16"/>
      <c r="L4" s="16"/>
      <c r="M4" s="19"/>
      <c r="N4" s="19"/>
      <c r="O4" s="19"/>
      <c r="P4" s="19"/>
      <c r="Q4" s="19"/>
    </row>
    <row r="5" spans="1:17" x14ac:dyDescent="0.35">
      <c r="A5" s="3"/>
      <c r="B5" s="3" t="s">
        <v>27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/>
      <c r="I5" s="17"/>
      <c r="J5" s="16"/>
      <c r="K5" s="16"/>
      <c r="L5" s="16"/>
      <c r="M5" s="19"/>
      <c r="N5" s="19"/>
      <c r="O5" s="19"/>
      <c r="P5" s="19"/>
      <c r="Q5" s="19"/>
    </row>
    <row r="6" spans="1:17" ht="15" thickBot="1" x14ac:dyDescent="0.4">
      <c r="A6" s="10" t="s">
        <v>38</v>
      </c>
      <c r="B6" s="11"/>
      <c r="C6" s="18">
        <f>SUM(C4:C5)</f>
        <v>10419</v>
      </c>
      <c r="D6" s="18">
        <f>SUM(D4:D5)</f>
        <v>11051</v>
      </c>
      <c r="E6" s="18">
        <f>SUM(E4:E5)</f>
        <v>5525.5</v>
      </c>
      <c r="F6" s="18">
        <f>SUM(F4:F5)</f>
        <v>11051</v>
      </c>
      <c r="G6" s="18">
        <f>SUM(G4:G5)</f>
        <v>0</v>
      </c>
      <c r="H6" s="48"/>
      <c r="I6" s="48"/>
      <c r="J6" s="16"/>
      <c r="K6" s="16"/>
      <c r="L6" s="16"/>
      <c r="M6" s="19"/>
      <c r="N6" s="19"/>
      <c r="O6" s="19"/>
      <c r="P6" s="19"/>
      <c r="Q6" s="19"/>
    </row>
    <row r="7" spans="1:17" ht="15" thickTop="1" x14ac:dyDescent="0.35"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x14ac:dyDescent="0.35">
      <c r="A8" t="s">
        <v>29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x14ac:dyDescent="0.35">
      <c r="A9" s="3" t="s">
        <v>0</v>
      </c>
      <c r="B9" s="3"/>
      <c r="C9" s="20"/>
      <c r="D9" s="20"/>
      <c r="E9" s="20"/>
      <c r="F9" s="20"/>
      <c r="G9" s="16"/>
      <c r="H9" s="16"/>
      <c r="I9" s="16"/>
      <c r="J9" s="16"/>
      <c r="K9" s="16"/>
      <c r="L9" s="16"/>
      <c r="M9" s="19"/>
      <c r="N9" s="19"/>
      <c r="O9" s="19"/>
      <c r="P9" s="19"/>
      <c r="Q9" s="19"/>
    </row>
    <row r="10" spans="1:17" x14ac:dyDescent="0.35">
      <c r="A10" s="3"/>
      <c r="B10" s="3" t="s">
        <v>1</v>
      </c>
      <c r="C10" s="21">
        <v>4245.12</v>
      </c>
      <c r="D10" s="21">
        <v>4457.38</v>
      </c>
      <c r="E10" s="21">
        <v>1768.8</v>
      </c>
      <c r="F10" s="21">
        <v>4457.38</v>
      </c>
      <c r="G10" s="21">
        <v>4604.3</v>
      </c>
      <c r="H10" s="49">
        <f>G10-D10</f>
        <v>146.92000000000007</v>
      </c>
      <c r="I10" s="21"/>
      <c r="J10" s="17">
        <f>G10*1.05</f>
        <v>4834.5150000000003</v>
      </c>
      <c r="K10" s="17">
        <f>J10*1.05</f>
        <v>5076.2407500000008</v>
      </c>
      <c r="L10" s="17">
        <f>K10*1.05</f>
        <v>5330.0527875000007</v>
      </c>
      <c r="M10" s="50"/>
      <c r="N10" s="19"/>
      <c r="O10" s="19"/>
      <c r="P10" s="19"/>
      <c r="Q10" s="19"/>
    </row>
    <row r="11" spans="1:17" x14ac:dyDescent="0.35">
      <c r="A11" s="3"/>
      <c r="B11" s="3"/>
      <c r="C11" s="22"/>
      <c r="D11" s="21"/>
      <c r="E11" s="21"/>
      <c r="F11" s="21"/>
      <c r="G11" s="21"/>
      <c r="H11" s="21">
        <f>G11-D11</f>
        <v>0</v>
      </c>
      <c r="I11" s="21"/>
      <c r="J11" s="17"/>
      <c r="K11" s="17"/>
      <c r="L11" s="17"/>
      <c r="M11" s="19"/>
      <c r="N11" s="19"/>
      <c r="O11" s="19"/>
      <c r="P11" s="19"/>
      <c r="Q11" s="19"/>
    </row>
    <row r="12" spans="1:17" x14ac:dyDescent="0.35">
      <c r="A12" s="3" t="s">
        <v>51</v>
      </c>
      <c r="B12" s="3"/>
      <c r="C12" s="22"/>
      <c r="D12" s="21"/>
      <c r="E12" s="21"/>
      <c r="F12" s="21"/>
      <c r="G12" s="21"/>
      <c r="H12" s="21">
        <f t="shared" ref="H12:H79" si="0">G12-D12</f>
        <v>0</v>
      </c>
      <c r="I12" s="21"/>
      <c r="J12" s="17"/>
      <c r="K12" s="17"/>
      <c r="L12" s="17"/>
      <c r="M12" s="19"/>
      <c r="N12" s="19"/>
      <c r="O12" s="19"/>
      <c r="P12" s="19"/>
      <c r="Q12" s="19"/>
    </row>
    <row r="13" spans="1:17" x14ac:dyDescent="0.35">
      <c r="A13" s="3"/>
      <c r="B13" s="3" t="s">
        <v>7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f t="shared" si="0"/>
        <v>0</v>
      </c>
      <c r="I13" s="21"/>
      <c r="J13" s="17">
        <f t="shared" ref="J13:J36" si="1">G13*1.0175</f>
        <v>0</v>
      </c>
      <c r="K13" s="17">
        <f t="shared" ref="K13:L79" si="2">J13*1.0175</f>
        <v>0</v>
      </c>
      <c r="L13" s="17">
        <f t="shared" si="2"/>
        <v>0</v>
      </c>
      <c r="M13" s="19"/>
      <c r="N13" s="19"/>
      <c r="O13" s="19"/>
      <c r="P13" s="19"/>
      <c r="Q13" s="19"/>
    </row>
    <row r="14" spans="1:17" x14ac:dyDescent="0.35">
      <c r="A14" s="3"/>
      <c r="B14" s="3" t="s">
        <v>41</v>
      </c>
      <c r="C14" s="21">
        <v>921.22</v>
      </c>
      <c r="D14" s="21">
        <v>887.02</v>
      </c>
      <c r="E14" s="22">
        <v>352</v>
      </c>
      <c r="F14" s="21">
        <v>887.02</v>
      </c>
      <c r="G14" s="21">
        <f>G10*0.199</f>
        <v>916.25570000000005</v>
      </c>
      <c r="H14" s="49">
        <f t="shared" si="0"/>
        <v>29.235700000000065</v>
      </c>
      <c r="I14" s="21"/>
      <c r="J14" s="17">
        <v>643.74</v>
      </c>
      <c r="K14" s="17">
        <v>675.93</v>
      </c>
      <c r="L14" s="17">
        <v>709.72</v>
      </c>
      <c r="M14" s="50"/>
      <c r="N14" s="19"/>
      <c r="O14" s="19"/>
      <c r="P14" s="19"/>
      <c r="Q14" s="19"/>
    </row>
    <row r="15" spans="1:17" x14ac:dyDescent="0.35">
      <c r="A15" s="3"/>
      <c r="B15" s="3" t="s">
        <v>2</v>
      </c>
      <c r="C15" s="21">
        <v>161.01</v>
      </c>
      <c r="D15" s="21">
        <v>250</v>
      </c>
      <c r="E15" s="21">
        <v>107.34</v>
      </c>
      <c r="F15" s="21">
        <v>214.68</v>
      </c>
      <c r="G15" s="21">
        <v>250</v>
      </c>
      <c r="H15" s="43">
        <f t="shared" si="0"/>
        <v>0</v>
      </c>
      <c r="I15" s="21"/>
      <c r="J15" s="17">
        <f t="shared" si="1"/>
        <v>254.37500000000003</v>
      </c>
      <c r="K15" s="17">
        <f t="shared" si="2"/>
        <v>258.82656250000002</v>
      </c>
      <c r="L15" s="17">
        <f t="shared" si="2"/>
        <v>263.35602734375004</v>
      </c>
      <c r="M15" s="19"/>
      <c r="N15" s="19"/>
      <c r="O15" s="19"/>
      <c r="P15" s="19"/>
      <c r="Q15" s="19"/>
    </row>
    <row r="16" spans="1:17" x14ac:dyDescent="0.35">
      <c r="A16" s="3"/>
      <c r="B16" s="3"/>
      <c r="C16" s="22"/>
      <c r="D16" s="21"/>
      <c r="E16" s="22"/>
      <c r="F16" s="21"/>
      <c r="G16" s="21"/>
      <c r="H16" s="21">
        <f t="shared" si="0"/>
        <v>0</v>
      </c>
      <c r="I16" s="21"/>
      <c r="J16" s="17"/>
      <c r="K16" s="17"/>
      <c r="L16" s="17"/>
      <c r="M16" s="19"/>
      <c r="N16" s="19"/>
      <c r="O16" s="19"/>
      <c r="P16" s="19"/>
      <c r="Q16" s="19"/>
    </row>
    <row r="17" spans="1:17" x14ac:dyDescent="0.35">
      <c r="A17" s="3" t="s">
        <v>52</v>
      </c>
      <c r="B17" s="3"/>
      <c r="C17" s="22"/>
      <c r="D17" s="21"/>
      <c r="E17" s="22"/>
      <c r="F17" s="21"/>
      <c r="G17" s="21"/>
      <c r="H17" s="21">
        <f t="shared" si="0"/>
        <v>0</v>
      </c>
      <c r="I17" s="21"/>
      <c r="J17" s="17"/>
      <c r="K17" s="17"/>
      <c r="L17" s="17"/>
      <c r="M17" s="19"/>
      <c r="N17" s="19"/>
      <c r="O17" s="19"/>
      <c r="P17" s="19"/>
      <c r="Q17" s="19"/>
    </row>
    <row r="18" spans="1:17" x14ac:dyDescent="0.35">
      <c r="A18" s="3"/>
      <c r="B18" s="3" t="s">
        <v>12</v>
      </c>
      <c r="C18" s="22">
        <v>21.57</v>
      </c>
      <c r="D18" s="21">
        <v>60</v>
      </c>
      <c r="E18" s="43">
        <v>3.7</v>
      </c>
      <c r="F18" s="21">
        <v>60</v>
      </c>
      <c r="G18" s="21">
        <v>60</v>
      </c>
      <c r="H18" s="21">
        <f t="shared" si="0"/>
        <v>0</v>
      </c>
      <c r="I18" s="21"/>
      <c r="J18" s="17">
        <f t="shared" si="1"/>
        <v>61.050000000000004</v>
      </c>
      <c r="K18" s="17">
        <f t="shared" si="2"/>
        <v>62.118375000000007</v>
      </c>
      <c r="L18" s="17">
        <f t="shared" si="2"/>
        <v>63.205446562500015</v>
      </c>
      <c r="M18" s="19"/>
      <c r="N18" s="19"/>
      <c r="O18" s="19"/>
      <c r="P18" s="19"/>
      <c r="Q18" s="19"/>
    </row>
    <row r="19" spans="1:17" x14ac:dyDescent="0.35">
      <c r="A19" s="3"/>
      <c r="B19" s="3" t="s">
        <v>83</v>
      </c>
      <c r="C19" s="21">
        <v>312</v>
      </c>
      <c r="D19" s="21">
        <v>312</v>
      </c>
      <c r="E19" s="43">
        <v>52</v>
      </c>
      <c r="F19" s="21">
        <v>312</v>
      </c>
      <c r="G19" s="21">
        <v>312</v>
      </c>
      <c r="H19" s="43">
        <f t="shared" si="0"/>
        <v>0</v>
      </c>
      <c r="I19" s="21"/>
      <c r="J19" s="17">
        <v>312</v>
      </c>
      <c r="K19" s="17">
        <v>312</v>
      </c>
      <c r="L19" s="17">
        <v>312</v>
      </c>
      <c r="M19" s="19"/>
      <c r="N19" s="19"/>
      <c r="O19" s="19"/>
      <c r="P19" s="19"/>
      <c r="Q19" s="19"/>
    </row>
    <row r="20" spans="1:17" x14ac:dyDescent="0.35">
      <c r="A20" s="3"/>
      <c r="B20" s="3" t="s">
        <v>13</v>
      </c>
      <c r="C20" s="21">
        <v>24</v>
      </c>
      <c r="D20" s="21">
        <v>24</v>
      </c>
      <c r="E20" s="43">
        <v>4</v>
      </c>
      <c r="F20" s="21">
        <v>24</v>
      </c>
      <c r="G20" s="21">
        <v>24</v>
      </c>
      <c r="H20" s="21">
        <f t="shared" si="0"/>
        <v>0</v>
      </c>
      <c r="I20" s="21"/>
      <c r="J20" s="17">
        <f t="shared" si="1"/>
        <v>24.42</v>
      </c>
      <c r="K20" s="17">
        <f t="shared" si="2"/>
        <v>24.847350000000002</v>
      </c>
      <c r="L20" s="17">
        <f t="shared" si="2"/>
        <v>25.282178625000004</v>
      </c>
      <c r="M20" s="19"/>
      <c r="N20" s="19"/>
      <c r="O20" s="19"/>
      <c r="P20" s="19"/>
      <c r="Q20" s="19"/>
    </row>
    <row r="21" spans="1:17" x14ac:dyDescent="0.35">
      <c r="A21" s="3"/>
      <c r="B21" s="3" t="s">
        <v>14</v>
      </c>
      <c r="C21" s="21">
        <v>18</v>
      </c>
      <c r="D21" s="21">
        <v>18</v>
      </c>
      <c r="E21" s="43">
        <v>3</v>
      </c>
      <c r="F21" s="21">
        <v>18</v>
      </c>
      <c r="G21" s="21">
        <v>18</v>
      </c>
      <c r="H21" s="21">
        <f t="shared" si="0"/>
        <v>0</v>
      </c>
      <c r="I21" s="21"/>
      <c r="J21" s="17">
        <f t="shared" si="1"/>
        <v>18.315000000000001</v>
      </c>
      <c r="K21" s="17">
        <f t="shared" si="2"/>
        <v>18.635512500000004</v>
      </c>
      <c r="L21" s="17">
        <f t="shared" si="2"/>
        <v>18.961633968750007</v>
      </c>
      <c r="M21" s="19"/>
      <c r="N21" s="19"/>
      <c r="O21" s="19"/>
      <c r="P21" s="19"/>
      <c r="Q21" s="19"/>
    </row>
    <row r="22" spans="1:17" x14ac:dyDescent="0.35">
      <c r="A22" s="3"/>
      <c r="B22" s="3" t="s">
        <v>15</v>
      </c>
      <c r="C22" s="21">
        <v>72.63</v>
      </c>
      <c r="D22" s="21">
        <v>100</v>
      </c>
      <c r="E22" s="43">
        <v>0</v>
      </c>
      <c r="F22" s="21">
        <v>100</v>
      </c>
      <c r="G22" s="21">
        <v>100</v>
      </c>
      <c r="H22" s="21">
        <f t="shared" si="0"/>
        <v>0</v>
      </c>
      <c r="I22" s="21"/>
      <c r="J22" s="17">
        <f t="shared" si="1"/>
        <v>101.75</v>
      </c>
      <c r="K22" s="17">
        <f t="shared" si="2"/>
        <v>103.530625</v>
      </c>
      <c r="L22" s="17">
        <f t="shared" si="2"/>
        <v>105.34241093750001</v>
      </c>
      <c r="M22" s="19"/>
      <c r="N22" s="19"/>
      <c r="O22" s="19"/>
      <c r="P22" s="19"/>
      <c r="Q22" s="19"/>
    </row>
    <row r="23" spans="1:17" x14ac:dyDescent="0.35">
      <c r="A23" s="3"/>
      <c r="B23" s="3" t="s">
        <v>34</v>
      </c>
      <c r="C23" s="21">
        <v>300</v>
      </c>
      <c r="D23" s="21">
        <v>400</v>
      </c>
      <c r="E23" s="43">
        <v>300</v>
      </c>
      <c r="F23" s="21">
        <v>300</v>
      </c>
      <c r="G23" s="21">
        <v>400</v>
      </c>
      <c r="H23" s="21">
        <f t="shared" si="0"/>
        <v>0</v>
      </c>
      <c r="I23" s="21"/>
      <c r="J23" s="17">
        <f t="shared" si="1"/>
        <v>407</v>
      </c>
      <c r="K23" s="17">
        <f t="shared" si="2"/>
        <v>414.1225</v>
      </c>
      <c r="L23" s="17">
        <f t="shared" si="2"/>
        <v>421.36964375000002</v>
      </c>
      <c r="M23" s="19"/>
      <c r="N23" s="19"/>
      <c r="O23" s="19"/>
      <c r="P23" s="19"/>
      <c r="Q23" s="19"/>
    </row>
    <row r="24" spans="1:17" x14ac:dyDescent="0.35">
      <c r="A24" s="3"/>
      <c r="B24" s="3" t="s">
        <v>18</v>
      </c>
      <c r="C24" s="21">
        <v>0</v>
      </c>
      <c r="D24" s="21">
        <v>50</v>
      </c>
      <c r="E24" s="43">
        <v>0</v>
      </c>
      <c r="F24" s="21">
        <v>50</v>
      </c>
      <c r="G24" s="21">
        <v>50</v>
      </c>
      <c r="H24" s="21">
        <f t="shared" si="0"/>
        <v>0</v>
      </c>
      <c r="I24" s="21"/>
      <c r="J24" s="17">
        <f t="shared" si="1"/>
        <v>50.875</v>
      </c>
      <c r="K24" s="17">
        <f t="shared" si="2"/>
        <v>51.7653125</v>
      </c>
      <c r="L24" s="17">
        <f t="shared" si="2"/>
        <v>52.671205468750003</v>
      </c>
      <c r="M24" s="19"/>
      <c r="N24" s="19"/>
      <c r="O24" s="19"/>
      <c r="P24" s="19"/>
      <c r="Q24" s="19"/>
    </row>
    <row r="25" spans="1:17" x14ac:dyDescent="0.35">
      <c r="A25" s="3"/>
      <c r="B25" s="3" t="s">
        <v>24</v>
      </c>
      <c r="C25" s="21">
        <v>47</v>
      </c>
      <c r="D25" s="21">
        <v>47</v>
      </c>
      <c r="E25" s="43">
        <v>0</v>
      </c>
      <c r="F25" s="21">
        <v>47</v>
      </c>
      <c r="G25" s="21">
        <v>47</v>
      </c>
      <c r="H25" s="43">
        <f t="shared" si="0"/>
        <v>0</v>
      </c>
      <c r="I25" s="21"/>
      <c r="J25" s="17">
        <f t="shared" si="1"/>
        <v>47.822500000000005</v>
      </c>
      <c r="K25" s="17">
        <f t="shared" si="2"/>
        <v>48.659393750000007</v>
      </c>
      <c r="L25" s="17">
        <f t="shared" si="2"/>
        <v>49.510933140625013</v>
      </c>
      <c r="M25" s="19"/>
      <c r="N25" s="19"/>
      <c r="O25" s="19"/>
      <c r="P25" s="19"/>
      <c r="Q25" s="19"/>
    </row>
    <row r="26" spans="1:17" x14ac:dyDescent="0.35">
      <c r="A26" s="3"/>
      <c r="B26" s="3" t="s">
        <v>56</v>
      </c>
      <c r="C26" s="21">
        <v>149.47999999999999</v>
      </c>
      <c r="D26" s="21">
        <v>160</v>
      </c>
      <c r="E26" s="43">
        <v>0</v>
      </c>
      <c r="F26" s="21">
        <v>160</v>
      </c>
      <c r="G26" s="21">
        <v>160</v>
      </c>
      <c r="H26" s="21">
        <f t="shared" si="0"/>
        <v>0</v>
      </c>
      <c r="I26" s="21"/>
      <c r="J26" s="17">
        <f t="shared" si="1"/>
        <v>162.80000000000001</v>
      </c>
      <c r="K26" s="17">
        <f t="shared" si="2"/>
        <v>165.64900000000003</v>
      </c>
      <c r="L26" s="17">
        <f t="shared" si="2"/>
        <v>168.54785750000005</v>
      </c>
      <c r="M26" s="19"/>
      <c r="N26" s="19"/>
      <c r="O26" s="19"/>
      <c r="P26" s="19"/>
      <c r="Q26" s="19"/>
    </row>
    <row r="27" spans="1:17" x14ac:dyDescent="0.35">
      <c r="A27" s="3"/>
      <c r="B27" s="3" t="s">
        <v>58</v>
      </c>
      <c r="C27" s="21">
        <v>73</v>
      </c>
      <c r="D27" s="21">
        <v>80</v>
      </c>
      <c r="E27" s="43">
        <v>35</v>
      </c>
      <c r="F27" s="21">
        <v>80</v>
      </c>
      <c r="G27" s="21">
        <v>90</v>
      </c>
      <c r="H27" s="49">
        <f t="shared" si="0"/>
        <v>10</v>
      </c>
      <c r="I27" s="21"/>
      <c r="J27" s="17">
        <f t="shared" si="1"/>
        <v>91.575000000000003</v>
      </c>
      <c r="K27" s="17">
        <f t="shared" si="2"/>
        <v>93.177562500000008</v>
      </c>
      <c r="L27" s="17">
        <f t="shared" si="2"/>
        <v>94.808169843750008</v>
      </c>
      <c r="M27" s="19"/>
      <c r="N27" s="19"/>
      <c r="O27" s="19"/>
      <c r="P27" s="19"/>
      <c r="Q27" s="19"/>
    </row>
    <row r="28" spans="1:17" x14ac:dyDescent="0.35">
      <c r="A28" s="3"/>
      <c r="B28" s="3" t="s">
        <v>62</v>
      </c>
      <c r="C28" s="21">
        <v>0</v>
      </c>
      <c r="D28" s="21">
        <v>100</v>
      </c>
      <c r="E28" s="43">
        <v>0</v>
      </c>
      <c r="F28" s="21">
        <v>100</v>
      </c>
      <c r="G28" s="21">
        <v>100</v>
      </c>
      <c r="H28" s="21">
        <f t="shared" si="0"/>
        <v>0</v>
      </c>
      <c r="I28" s="21"/>
      <c r="J28" s="17">
        <f t="shared" si="1"/>
        <v>101.75</v>
      </c>
      <c r="K28" s="17">
        <f t="shared" si="2"/>
        <v>103.530625</v>
      </c>
      <c r="L28" s="17">
        <f t="shared" si="2"/>
        <v>105.34241093750001</v>
      </c>
      <c r="M28" s="19"/>
      <c r="N28" s="19"/>
      <c r="O28" s="19"/>
      <c r="P28" s="19"/>
      <c r="Q28" s="19"/>
    </row>
    <row r="29" spans="1:17" x14ac:dyDescent="0.35">
      <c r="A29" s="3"/>
      <c r="B29" s="14"/>
      <c r="C29" s="21"/>
      <c r="D29" s="21"/>
      <c r="E29" s="43"/>
      <c r="F29" s="21"/>
      <c r="G29" s="21"/>
      <c r="H29" s="21"/>
      <c r="I29" s="21"/>
      <c r="J29" s="17"/>
      <c r="K29" s="17"/>
      <c r="L29" s="17"/>
      <c r="M29" s="19"/>
      <c r="N29" s="19"/>
      <c r="O29" s="19"/>
      <c r="P29" s="19"/>
      <c r="Q29" s="19"/>
    </row>
    <row r="30" spans="1:17" x14ac:dyDescent="0.35">
      <c r="A30" s="3" t="s">
        <v>17</v>
      </c>
      <c r="B30" s="3"/>
      <c r="C30" s="21"/>
      <c r="D30" s="21"/>
      <c r="E30" s="43"/>
      <c r="F30" s="21"/>
      <c r="G30" s="21"/>
      <c r="H30" s="21"/>
      <c r="I30" s="21"/>
      <c r="J30" s="17"/>
      <c r="K30" s="17"/>
      <c r="L30" s="17"/>
      <c r="M30" s="19"/>
      <c r="N30" s="19"/>
      <c r="O30" s="19"/>
      <c r="P30" s="19"/>
      <c r="Q30" s="19"/>
    </row>
    <row r="31" spans="1:17" x14ac:dyDescent="0.35">
      <c r="A31" s="3"/>
      <c r="B31" s="3" t="s">
        <v>17</v>
      </c>
      <c r="C31" s="22">
        <v>337.67</v>
      </c>
      <c r="D31" s="21">
        <v>350</v>
      </c>
      <c r="E31" s="43">
        <v>192.5</v>
      </c>
      <c r="F31" s="21">
        <v>350</v>
      </c>
      <c r="G31" s="21">
        <v>350</v>
      </c>
      <c r="H31" s="21">
        <f t="shared" si="0"/>
        <v>0</v>
      </c>
      <c r="I31" s="21"/>
      <c r="J31" s="17">
        <f t="shared" si="1"/>
        <v>356.125</v>
      </c>
      <c r="K31" s="17">
        <f t="shared" si="2"/>
        <v>362.35718750000001</v>
      </c>
      <c r="L31" s="17">
        <f t="shared" si="2"/>
        <v>368.69843828125005</v>
      </c>
      <c r="M31" s="19"/>
      <c r="N31" s="19"/>
      <c r="O31" s="19"/>
      <c r="P31" s="19"/>
      <c r="Q31" s="19"/>
    </row>
    <row r="32" spans="1:17" x14ac:dyDescent="0.35">
      <c r="A32" s="3"/>
      <c r="B32" s="3"/>
      <c r="C32" s="22"/>
      <c r="D32" s="21"/>
      <c r="E32" s="43"/>
      <c r="F32" s="21"/>
      <c r="G32" s="21"/>
      <c r="H32" s="21"/>
      <c r="I32" s="21"/>
      <c r="J32" s="17"/>
      <c r="K32" s="17"/>
      <c r="L32" s="17"/>
      <c r="M32" s="19"/>
      <c r="N32" s="19"/>
      <c r="O32" s="19"/>
      <c r="P32" s="19"/>
      <c r="Q32" s="19"/>
    </row>
    <row r="33" spans="1:17" x14ac:dyDescent="0.35">
      <c r="A33" s="3" t="s">
        <v>4</v>
      </c>
      <c r="B33" s="3"/>
      <c r="C33" s="22"/>
      <c r="D33" s="21"/>
      <c r="E33" s="43"/>
      <c r="F33" s="21"/>
      <c r="G33" s="21"/>
      <c r="H33" s="21"/>
      <c r="I33" s="21"/>
      <c r="J33" s="17"/>
      <c r="K33" s="17"/>
      <c r="L33" s="17"/>
      <c r="M33" s="19"/>
      <c r="N33" s="19"/>
      <c r="O33" s="19"/>
      <c r="P33" s="19"/>
      <c r="Q33" s="19"/>
    </row>
    <row r="34" spans="1:17" x14ac:dyDescent="0.35">
      <c r="A34" s="3"/>
      <c r="B34" s="3" t="s">
        <v>5</v>
      </c>
      <c r="C34" s="21">
        <v>190</v>
      </c>
      <c r="D34" s="21">
        <v>190</v>
      </c>
      <c r="E34" s="43">
        <v>0</v>
      </c>
      <c r="F34" s="21">
        <v>190</v>
      </c>
      <c r="G34" s="21">
        <v>200</v>
      </c>
      <c r="H34" s="49">
        <f t="shared" si="0"/>
        <v>10</v>
      </c>
      <c r="I34" s="21"/>
      <c r="J34" s="17">
        <f t="shared" si="1"/>
        <v>203.5</v>
      </c>
      <c r="K34" s="17">
        <f t="shared" si="2"/>
        <v>207.06125</v>
      </c>
      <c r="L34" s="17">
        <f t="shared" si="2"/>
        <v>210.68482187500001</v>
      </c>
      <c r="M34" s="19"/>
      <c r="N34" s="19"/>
      <c r="O34" s="19"/>
      <c r="P34" s="19"/>
      <c r="Q34" s="19"/>
    </row>
    <row r="35" spans="1:17" x14ac:dyDescent="0.35">
      <c r="A35" s="3"/>
      <c r="B35" s="3" t="s">
        <v>6</v>
      </c>
      <c r="C35" s="22">
        <v>46.15</v>
      </c>
      <c r="D35" s="21">
        <v>50</v>
      </c>
      <c r="E35" s="43">
        <v>48.88</v>
      </c>
      <c r="F35" s="21">
        <v>48.88</v>
      </c>
      <c r="G35" s="21">
        <v>55</v>
      </c>
      <c r="H35" s="49">
        <f t="shared" si="0"/>
        <v>5</v>
      </c>
      <c r="I35" s="21"/>
      <c r="J35" s="17">
        <f t="shared" si="1"/>
        <v>55.962500000000006</v>
      </c>
      <c r="K35" s="17">
        <f t="shared" si="2"/>
        <v>56.941843750000011</v>
      </c>
      <c r="L35" s="17">
        <f t="shared" si="2"/>
        <v>57.938326015625016</v>
      </c>
      <c r="M35" s="19"/>
      <c r="N35" s="19"/>
      <c r="O35" s="19"/>
      <c r="P35" s="19"/>
      <c r="Q35" s="19"/>
    </row>
    <row r="36" spans="1:17" x14ac:dyDescent="0.35">
      <c r="A36" s="3"/>
      <c r="B36" s="3" t="s">
        <v>35</v>
      </c>
      <c r="C36" s="21">
        <v>0</v>
      </c>
      <c r="D36" s="21">
        <v>50</v>
      </c>
      <c r="E36" s="43">
        <v>35</v>
      </c>
      <c r="F36" s="21">
        <v>35</v>
      </c>
      <c r="G36" s="21">
        <v>50</v>
      </c>
      <c r="H36" s="21">
        <f t="shared" si="0"/>
        <v>0</v>
      </c>
      <c r="I36" s="21"/>
      <c r="J36" s="17">
        <f t="shared" si="1"/>
        <v>50.875</v>
      </c>
      <c r="K36" s="17">
        <f t="shared" si="2"/>
        <v>51.7653125</v>
      </c>
      <c r="L36" s="17">
        <f t="shared" si="2"/>
        <v>52.671205468750003</v>
      </c>
      <c r="M36" s="19"/>
      <c r="N36" s="19"/>
      <c r="O36" s="19"/>
      <c r="P36" s="19"/>
      <c r="Q36" s="19"/>
    </row>
    <row r="37" spans="1:17" x14ac:dyDescent="0.35">
      <c r="A37" s="3"/>
      <c r="B37" s="3"/>
      <c r="C37" s="22"/>
      <c r="D37" s="21"/>
      <c r="E37" s="43"/>
      <c r="F37" s="21"/>
      <c r="G37" s="21"/>
      <c r="H37" s="21"/>
      <c r="I37" s="21"/>
      <c r="J37" s="17"/>
      <c r="K37" s="17"/>
      <c r="L37" s="17"/>
      <c r="M37" s="19"/>
      <c r="N37" s="19"/>
      <c r="O37" s="19"/>
      <c r="P37" s="19"/>
      <c r="Q37" s="19"/>
    </row>
    <row r="38" spans="1:17" x14ac:dyDescent="0.35">
      <c r="A38" s="3" t="s">
        <v>19</v>
      </c>
      <c r="B38" s="3"/>
      <c r="C38" s="22"/>
      <c r="D38" s="22"/>
      <c r="E38" s="44"/>
      <c r="F38" s="22"/>
      <c r="G38" s="21"/>
      <c r="H38" s="21"/>
      <c r="I38" s="21"/>
      <c r="J38" s="17"/>
      <c r="K38" s="17"/>
      <c r="L38" s="17"/>
      <c r="M38" s="19"/>
      <c r="N38" s="19"/>
      <c r="O38" s="19"/>
      <c r="P38" s="19"/>
      <c r="Q38" s="19"/>
    </row>
    <row r="39" spans="1:17" x14ac:dyDescent="0.35">
      <c r="A39" s="3"/>
      <c r="B39" s="3" t="s">
        <v>31</v>
      </c>
      <c r="C39" s="21">
        <v>500</v>
      </c>
      <c r="D39" s="21">
        <v>500</v>
      </c>
      <c r="E39" s="43">
        <v>250</v>
      </c>
      <c r="F39" s="21">
        <v>500</v>
      </c>
      <c r="G39" s="43">
        <v>500</v>
      </c>
      <c r="H39" s="21">
        <f t="shared" si="0"/>
        <v>0</v>
      </c>
      <c r="I39" s="43"/>
      <c r="J39" s="17">
        <f>G39*1.0175</f>
        <v>508.75000000000006</v>
      </c>
      <c r="K39" s="17">
        <f t="shared" si="2"/>
        <v>517.65312500000005</v>
      </c>
      <c r="L39" s="17">
        <f t="shared" si="2"/>
        <v>526.71205468750009</v>
      </c>
      <c r="M39" s="19"/>
      <c r="N39" s="19"/>
      <c r="O39" s="19"/>
      <c r="P39" s="19"/>
      <c r="Q39" s="19"/>
    </row>
    <row r="40" spans="1:17" x14ac:dyDescent="0.35">
      <c r="A40" s="3"/>
      <c r="B40" s="3" t="s">
        <v>32</v>
      </c>
      <c r="C40" s="21">
        <v>420</v>
      </c>
      <c r="D40" s="21">
        <v>500</v>
      </c>
      <c r="E40" s="43">
        <v>0</v>
      </c>
      <c r="F40" s="21">
        <v>500</v>
      </c>
      <c r="G40" s="21">
        <v>500</v>
      </c>
      <c r="H40" s="43">
        <f t="shared" si="0"/>
        <v>0</v>
      </c>
      <c r="I40" s="21"/>
      <c r="J40" s="17">
        <f>G40*1.0175</f>
        <v>508.75000000000006</v>
      </c>
      <c r="K40" s="17">
        <f t="shared" si="2"/>
        <v>517.65312500000005</v>
      </c>
      <c r="L40" s="17">
        <f t="shared" si="2"/>
        <v>526.71205468750009</v>
      </c>
      <c r="M40" s="19"/>
      <c r="N40" s="19"/>
      <c r="O40" s="19"/>
      <c r="P40" s="19"/>
      <c r="Q40" s="19"/>
    </row>
    <row r="41" spans="1:17" x14ac:dyDescent="0.35">
      <c r="A41" s="3"/>
      <c r="B41" s="3" t="s">
        <v>39</v>
      </c>
      <c r="C41" s="21">
        <v>62.65</v>
      </c>
      <c r="D41" s="21">
        <v>60</v>
      </c>
      <c r="E41" s="43">
        <v>0</v>
      </c>
      <c r="F41" s="21">
        <v>60</v>
      </c>
      <c r="G41" s="21">
        <v>100</v>
      </c>
      <c r="H41" s="49">
        <f t="shared" si="0"/>
        <v>40</v>
      </c>
      <c r="I41" s="21"/>
      <c r="J41" s="17">
        <f>G41*1.0175</f>
        <v>101.75</v>
      </c>
      <c r="K41" s="17">
        <f t="shared" si="2"/>
        <v>103.530625</v>
      </c>
      <c r="L41" s="17">
        <f t="shared" si="2"/>
        <v>105.34241093750001</v>
      </c>
      <c r="M41" s="19"/>
      <c r="N41" s="19"/>
      <c r="O41" s="19"/>
      <c r="P41" s="19"/>
      <c r="Q41" s="19"/>
    </row>
    <row r="42" spans="1:17" x14ac:dyDescent="0.35">
      <c r="A42" s="3"/>
      <c r="B42" s="3" t="s">
        <v>60</v>
      </c>
      <c r="C42" s="21">
        <v>200</v>
      </c>
      <c r="D42" s="21">
        <v>200</v>
      </c>
      <c r="E42" s="43">
        <v>0</v>
      </c>
      <c r="F42" s="21">
        <v>200</v>
      </c>
      <c r="G42" s="21">
        <v>200</v>
      </c>
      <c r="H42" s="43">
        <f t="shared" si="0"/>
        <v>0</v>
      </c>
      <c r="I42" s="21"/>
      <c r="J42" s="17">
        <f>G42*1.0175</f>
        <v>203.5</v>
      </c>
      <c r="K42" s="17">
        <f t="shared" si="2"/>
        <v>207.06125</v>
      </c>
      <c r="L42" s="17">
        <f t="shared" si="2"/>
        <v>210.68482187500001</v>
      </c>
      <c r="M42" s="50"/>
      <c r="N42" s="19"/>
      <c r="O42" s="19"/>
      <c r="P42" s="19"/>
      <c r="Q42" s="19"/>
    </row>
    <row r="43" spans="1:17" x14ac:dyDescent="0.35">
      <c r="A43" s="3"/>
      <c r="B43" s="3" t="s">
        <v>77</v>
      </c>
      <c r="C43" s="21">
        <v>0</v>
      </c>
      <c r="D43" s="21">
        <v>500</v>
      </c>
      <c r="E43" s="43">
        <v>0</v>
      </c>
      <c r="F43" s="21">
        <v>500</v>
      </c>
      <c r="G43" s="21">
        <v>0</v>
      </c>
      <c r="H43" s="49">
        <f t="shared" si="0"/>
        <v>-500</v>
      </c>
      <c r="I43" s="21"/>
      <c r="J43" s="17">
        <f>G43*1.0175</f>
        <v>0</v>
      </c>
      <c r="K43" s="17">
        <f t="shared" si="2"/>
        <v>0</v>
      </c>
      <c r="L43" s="17">
        <f t="shared" si="2"/>
        <v>0</v>
      </c>
      <c r="M43" s="50"/>
      <c r="N43" s="19"/>
      <c r="O43" s="19"/>
      <c r="P43" s="19"/>
      <c r="Q43" s="19"/>
    </row>
    <row r="44" spans="1:17" x14ac:dyDescent="0.35">
      <c r="A44" s="3"/>
      <c r="B44" s="3"/>
      <c r="C44" s="21"/>
      <c r="D44" s="21"/>
      <c r="E44" s="43"/>
      <c r="F44" s="21"/>
      <c r="G44" s="21"/>
      <c r="H44" s="21"/>
      <c r="I44" s="21"/>
      <c r="J44" s="17"/>
      <c r="K44" s="17"/>
      <c r="L44" s="17"/>
      <c r="M44" s="19"/>
      <c r="N44" s="19"/>
      <c r="O44" s="19"/>
      <c r="P44" s="19"/>
      <c r="Q44" s="19"/>
    </row>
    <row r="45" spans="1:17" x14ac:dyDescent="0.35">
      <c r="A45" s="3" t="s">
        <v>53</v>
      </c>
      <c r="B45" s="3"/>
      <c r="C45" s="21"/>
      <c r="D45" s="21"/>
      <c r="E45" s="43"/>
      <c r="F45" s="21"/>
      <c r="G45" s="19"/>
      <c r="H45" s="21"/>
      <c r="I45" s="21"/>
      <c r="J45" s="17"/>
      <c r="K45" s="17"/>
      <c r="L45" s="17"/>
      <c r="M45" s="19"/>
      <c r="N45" s="19"/>
      <c r="O45" s="19"/>
      <c r="P45" s="19"/>
      <c r="Q45" s="19"/>
    </row>
    <row r="46" spans="1:17" x14ac:dyDescent="0.35">
      <c r="A46" s="3"/>
      <c r="B46" s="3" t="s">
        <v>54</v>
      </c>
      <c r="C46" s="21">
        <v>0</v>
      </c>
      <c r="D46" s="21">
        <v>15</v>
      </c>
      <c r="E46" s="43">
        <v>15</v>
      </c>
      <c r="F46" s="21">
        <v>15</v>
      </c>
      <c r="G46" s="21">
        <v>15</v>
      </c>
      <c r="H46" s="21">
        <f t="shared" si="0"/>
        <v>0</v>
      </c>
      <c r="I46" s="21"/>
      <c r="J46" s="17">
        <v>15</v>
      </c>
      <c r="K46" s="17">
        <v>15</v>
      </c>
      <c r="L46" s="17">
        <v>15</v>
      </c>
      <c r="M46" s="19"/>
      <c r="N46" s="19"/>
      <c r="O46" s="19"/>
      <c r="P46" s="19"/>
      <c r="Q46" s="19"/>
    </row>
    <row r="47" spans="1:17" x14ac:dyDescent="0.35">
      <c r="A47" s="3"/>
      <c r="B47" s="3"/>
      <c r="C47" s="22"/>
      <c r="D47" s="22"/>
      <c r="E47" s="44"/>
      <c r="F47" s="21"/>
      <c r="G47" s="21"/>
      <c r="H47" s="21"/>
      <c r="I47" s="21"/>
      <c r="J47" s="17"/>
      <c r="K47" s="17"/>
      <c r="L47" s="17"/>
      <c r="M47" s="19"/>
      <c r="N47" s="19"/>
      <c r="O47" s="19"/>
      <c r="P47" s="19"/>
      <c r="Q47" s="19"/>
    </row>
    <row r="48" spans="1:17" x14ac:dyDescent="0.35">
      <c r="A48" s="3" t="s">
        <v>55</v>
      </c>
      <c r="B48" s="3"/>
      <c r="C48" s="22"/>
      <c r="D48" s="22"/>
      <c r="E48" s="44"/>
      <c r="F48" s="21"/>
      <c r="G48" s="21"/>
      <c r="H48" s="21"/>
      <c r="I48" s="21"/>
      <c r="J48" s="17"/>
      <c r="K48" s="17"/>
      <c r="L48" s="17"/>
      <c r="M48" s="19"/>
      <c r="N48" s="19"/>
      <c r="O48" s="19"/>
      <c r="P48" s="19"/>
      <c r="Q48" s="19"/>
    </row>
    <row r="49" spans="1:17" x14ac:dyDescent="0.35">
      <c r="A49" s="3"/>
      <c r="B49" s="3" t="s">
        <v>3</v>
      </c>
      <c r="C49" s="21">
        <v>100</v>
      </c>
      <c r="D49" s="21">
        <v>200</v>
      </c>
      <c r="E49" s="43">
        <v>225</v>
      </c>
      <c r="F49" s="21">
        <v>225</v>
      </c>
      <c r="G49" s="21">
        <v>250</v>
      </c>
      <c r="H49" s="49">
        <f t="shared" si="0"/>
        <v>50</v>
      </c>
      <c r="I49" s="21"/>
      <c r="J49" s="17">
        <f>G49*1.0175</f>
        <v>254.37500000000003</v>
      </c>
      <c r="K49" s="17">
        <f t="shared" si="2"/>
        <v>258.82656250000002</v>
      </c>
      <c r="L49" s="17">
        <f t="shared" si="2"/>
        <v>263.35602734375004</v>
      </c>
      <c r="M49" s="19"/>
      <c r="N49" s="19"/>
      <c r="O49" s="19"/>
      <c r="P49" s="19"/>
      <c r="Q49" s="19"/>
    </row>
    <row r="50" spans="1:17" x14ac:dyDescent="0.35">
      <c r="A50" s="3"/>
      <c r="B50" s="3" t="s">
        <v>33</v>
      </c>
      <c r="C50" s="21">
        <v>0</v>
      </c>
      <c r="D50" s="21">
        <v>0</v>
      </c>
      <c r="E50" s="43">
        <v>0</v>
      </c>
      <c r="F50" s="21">
        <v>0</v>
      </c>
      <c r="G50" s="21">
        <v>0</v>
      </c>
      <c r="H50" s="21">
        <f t="shared" si="0"/>
        <v>0</v>
      </c>
      <c r="I50" s="21"/>
      <c r="J50" s="17">
        <f>G50*1.0175</f>
        <v>0</v>
      </c>
      <c r="K50" s="17">
        <f t="shared" si="2"/>
        <v>0</v>
      </c>
      <c r="L50" s="17">
        <f t="shared" si="2"/>
        <v>0</v>
      </c>
      <c r="M50" s="19"/>
      <c r="N50" s="19"/>
      <c r="O50" s="19"/>
      <c r="P50" s="19"/>
      <c r="Q50" s="19"/>
    </row>
    <row r="51" spans="1:17" x14ac:dyDescent="0.35">
      <c r="A51" s="3"/>
      <c r="B51" s="3"/>
      <c r="C51" s="22"/>
      <c r="D51" s="22"/>
      <c r="E51" s="44"/>
      <c r="F51" s="22"/>
      <c r="G51" s="9"/>
      <c r="H51" s="21"/>
      <c r="I51" s="9"/>
      <c r="J51" s="17"/>
      <c r="K51" s="17"/>
      <c r="L51" s="17"/>
      <c r="M51" s="19"/>
      <c r="N51" s="19"/>
      <c r="O51" s="19"/>
      <c r="P51" s="19"/>
      <c r="Q51" s="19"/>
    </row>
    <row r="52" spans="1:17" x14ac:dyDescent="0.35">
      <c r="A52" s="3" t="s">
        <v>8</v>
      </c>
      <c r="B52" s="3"/>
      <c r="C52" s="22"/>
      <c r="D52" s="22"/>
      <c r="E52" s="44"/>
      <c r="F52" s="22"/>
      <c r="G52" s="21"/>
      <c r="H52" s="21"/>
      <c r="I52" s="21"/>
      <c r="J52" s="17"/>
      <c r="K52" s="17"/>
      <c r="L52" s="17"/>
      <c r="M52" s="19"/>
      <c r="N52" s="19"/>
      <c r="O52" s="19"/>
      <c r="P52" s="19"/>
      <c r="Q52" s="19"/>
    </row>
    <row r="53" spans="1:17" x14ac:dyDescent="0.35">
      <c r="A53" s="3"/>
      <c r="B53" s="3" t="s">
        <v>16</v>
      </c>
      <c r="C53" s="21">
        <v>0</v>
      </c>
      <c r="D53" s="21">
        <v>200</v>
      </c>
      <c r="E53" s="43">
        <v>0</v>
      </c>
      <c r="F53" s="21">
        <v>200</v>
      </c>
      <c r="G53" s="21">
        <v>200</v>
      </c>
      <c r="H53" s="21">
        <f t="shared" si="0"/>
        <v>0</v>
      </c>
      <c r="I53" s="21"/>
      <c r="J53" s="17">
        <f>G53*1.0175</f>
        <v>203.5</v>
      </c>
      <c r="K53" s="17">
        <f t="shared" si="2"/>
        <v>207.06125</v>
      </c>
      <c r="L53" s="17">
        <f t="shared" si="2"/>
        <v>210.68482187500001</v>
      </c>
      <c r="M53" s="19"/>
      <c r="N53" s="19"/>
      <c r="O53" s="19"/>
      <c r="P53" s="19"/>
      <c r="Q53" s="19"/>
    </row>
    <row r="54" spans="1:17" x14ac:dyDescent="0.35">
      <c r="A54" s="3"/>
      <c r="B54" s="3" t="s">
        <v>9</v>
      </c>
      <c r="C54" s="21">
        <v>0</v>
      </c>
      <c r="D54" s="21">
        <v>200</v>
      </c>
      <c r="E54" s="43">
        <v>0</v>
      </c>
      <c r="F54" s="21">
        <v>200</v>
      </c>
      <c r="G54" s="21">
        <v>200</v>
      </c>
      <c r="H54" s="21">
        <f t="shared" si="0"/>
        <v>0</v>
      </c>
      <c r="I54" s="21"/>
      <c r="J54" s="17">
        <f>G54*1.0175</f>
        <v>203.5</v>
      </c>
      <c r="K54" s="17">
        <f t="shared" si="2"/>
        <v>207.06125</v>
      </c>
      <c r="L54" s="17">
        <f t="shared" si="2"/>
        <v>210.68482187500001</v>
      </c>
      <c r="M54" s="19"/>
      <c r="N54" s="19"/>
      <c r="O54" s="19"/>
      <c r="P54" s="19"/>
      <c r="Q54" s="19"/>
    </row>
    <row r="55" spans="1:17" x14ac:dyDescent="0.35">
      <c r="A55" s="3"/>
      <c r="B55" s="3" t="s">
        <v>10</v>
      </c>
      <c r="C55" s="21">
        <v>0</v>
      </c>
      <c r="D55" s="21">
        <v>150</v>
      </c>
      <c r="E55" s="43">
        <v>0</v>
      </c>
      <c r="F55" s="21">
        <v>150</v>
      </c>
      <c r="G55" s="21">
        <v>150</v>
      </c>
      <c r="H55" s="21">
        <f t="shared" si="0"/>
        <v>0</v>
      </c>
      <c r="I55" s="21"/>
      <c r="J55" s="17">
        <f>G55*1.0175</f>
        <v>152.625</v>
      </c>
      <c r="K55" s="17">
        <f t="shared" si="2"/>
        <v>155.29593750000001</v>
      </c>
      <c r="L55" s="17">
        <f t="shared" si="2"/>
        <v>158.01361640625001</v>
      </c>
      <c r="M55" s="19"/>
      <c r="N55" s="19"/>
      <c r="O55" s="19"/>
      <c r="P55" s="19"/>
      <c r="Q55" s="19"/>
    </row>
    <row r="56" spans="1:17" x14ac:dyDescent="0.35">
      <c r="A56" s="3"/>
      <c r="B56" s="6"/>
      <c r="C56" s="23"/>
      <c r="D56" s="23"/>
      <c r="E56" s="45"/>
      <c r="F56" s="23"/>
      <c r="G56" s="21"/>
      <c r="H56" s="21"/>
      <c r="I56" s="21"/>
      <c r="J56" s="17"/>
      <c r="K56" s="17"/>
      <c r="L56" s="17"/>
      <c r="M56" s="19"/>
      <c r="N56" s="19"/>
      <c r="O56" s="19"/>
      <c r="P56" s="19"/>
      <c r="Q56" s="19"/>
    </row>
    <row r="57" spans="1:17" x14ac:dyDescent="0.35">
      <c r="A57" s="3" t="s">
        <v>11</v>
      </c>
      <c r="B57" s="6"/>
      <c r="C57" s="23"/>
      <c r="D57" s="23"/>
      <c r="E57" s="45"/>
      <c r="F57" s="23"/>
      <c r="G57" s="21"/>
      <c r="H57" s="21"/>
      <c r="I57" s="21"/>
      <c r="J57" s="17"/>
      <c r="K57" s="17"/>
      <c r="L57" s="17"/>
      <c r="M57" s="19"/>
      <c r="N57" s="19"/>
      <c r="O57" s="19"/>
      <c r="P57" s="19"/>
      <c r="Q57" s="19"/>
    </row>
    <row r="58" spans="1:17" x14ac:dyDescent="0.35">
      <c r="A58" s="3"/>
      <c r="B58" s="6" t="s">
        <v>37</v>
      </c>
      <c r="C58" s="23">
        <v>310</v>
      </c>
      <c r="D58" s="24">
        <v>315</v>
      </c>
      <c r="E58" s="46">
        <v>0</v>
      </c>
      <c r="F58" s="23">
        <v>315</v>
      </c>
      <c r="G58" s="21">
        <v>325</v>
      </c>
      <c r="H58" s="49">
        <f t="shared" si="0"/>
        <v>10</v>
      </c>
      <c r="I58" s="21"/>
      <c r="J58" s="17">
        <f>G58*1.0175</f>
        <v>330.6875</v>
      </c>
      <c r="K58" s="17">
        <f t="shared" si="2"/>
        <v>336.47453125000004</v>
      </c>
      <c r="L58" s="17">
        <f t="shared" si="2"/>
        <v>342.36283554687509</v>
      </c>
      <c r="M58" s="19"/>
      <c r="N58" s="19"/>
      <c r="O58" s="19"/>
      <c r="P58" s="19"/>
      <c r="Q58" s="19"/>
    </row>
    <row r="59" spans="1:17" x14ac:dyDescent="0.35">
      <c r="A59" s="3"/>
      <c r="B59" s="6" t="s">
        <v>76</v>
      </c>
      <c r="C59" s="23">
        <v>0</v>
      </c>
      <c r="D59" s="24">
        <v>25</v>
      </c>
      <c r="E59" s="46">
        <v>0</v>
      </c>
      <c r="F59" s="24">
        <v>25</v>
      </c>
      <c r="G59" s="21">
        <v>25</v>
      </c>
      <c r="H59" s="43">
        <f t="shared" si="0"/>
        <v>0</v>
      </c>
      <c r="I59" s="21"/>
      <c r="J59" s="17">
        <v>25</v>
      </c>
      <c r="K59" s="17">
        <v>25</v>
      </c>
      <c r="L59" s="17">
        <v>25</v>
      </c>
      <c r="M59" s="19"/>
      <c r="N59" s="19"/>
      <c r="O59" s="19"/>
      <c r="P59" s="19"/>
      <c r="Q59" s="19"/>
    </row>
    <row r="60" spans="1:17" x14ac:dyDescent="0.35">
      <c r="A60" s="3"/>
      <c r="B60" s="6"/>
      <c r="C60" s="23"/>
      <c r="D60" s="23"/>
      <c r="E60" s="45"/>
      <c r="F60" s="23"/>
      <c r="G60" s="21"/>
      <c r="H60" s="21"/>
      <c r="I60" s="21"/>
      <c r="J60" s="17"/>
      <c r="K60" s="17"/>
      <c r="L60" s="17"/>
      <c r="M60" s="19"/>
      <c r="N60" s="19"/>
      <c r="O60" s="19"/>
      <c r="P60" s="19"/>
      <c r="Q60" s="19"/>
    </row>
    <row r="61" spans="1:17" x14ac:dyDescent="0.35">
      <c r="A61" s="3" t="s">
        <v>28</v>
      </c>
      <c r="B61" s="6"/>
      <c r="C61" s="23"/>
      <c r="D61" s="23"/>
      <c r="E61" s="45"/>
      <c r="F61" s="23"/>
      <c r="G61" s="21"/>
      <c r="H61" s="21"/>
      <c r="I61" s="21"/>
      <c r="J61" s="17"/>
      <c r="K61" s="17"/>
      <c r="L61" s="17"/>
      <c r="M61" s="19"/>
      <c r="N61" s="19"/>
      <c r="O61" s="19"/>
      <c r="P61" s="19"/>
      <c r="Q61" s="19"/>
    </row>
    <row r="62" spans="1:17" x14ac:dyDescent="0.35">
      <c r="A62" s="3"/>
      <c r="B62" s="6" t="s">
        <v>36</v>
      </c>
      <c r="C62" s="24">
        <v>75</v>
      </c>
      <c r="D62" s="24">
        <v>100</v>
      </c>
      <c r="E62" s="46">
        <v>0</v>
      </c>
      <c r="F62" s="24">
        <v>100</v>
      </c>
      <c r="G62" s="21">
        <v>100</v>
      </c>
      <c r="H62" s="21">
        <f t="shared" si="0"/>
        <v>0</v>
      </c>
      <c r="I62" s="21"/>
      <c r="J62" s="17">
        <f>G62*1.0175</f>
        <v>101.75</v>
      </c>
      <c r="K62" s="17">
        <f t="shared" si="2"/>
        <v>103.530625</v>
      </c>
      <c r="L62" s="17">
        <f t="shared" si="2"/>
        <v>105.34241093750001</v>
      </c>
      <c r="M62" s="50"/>
      <c r="N62" s="19"/>
      <c r="O62" s="19"/>
      <c r="P62" s="19"/>
      <c r="Q62" s="19"/>
    </row>
    <row r="63" spans="1:17" x14ac:dyDescent="0.35">
      <c r="A63" s="3"/>
      <c r="B63" s="3"/>
      <c r="C63" s="22"/>
      <c r="D63" s="22"/>
      <c r="E63" s="44"/>
      <c r="F63" s="22"/>
      <c r="G63" s="21"/>
      <c r="H63" s="21"/>
      <c r="I63" s="21"/>
      <c r="J63" s="17"/>
      <c r="K63" s="17"/>
      <c r="L63" s="17"/>
      <c r="M63" s="19"/>
      <c r="N63" s="19"/>
      <c r="O63" s="19"/>
      <c r="P63" s="19"/>
      <c r="Q63" s="19"/>
    </row>
    <row r="64" spans="1:17" x14ac:dyDescent="0.35">
      <c r="A64" s="3" t="s">
        <v>59</v>
      </c>
      <c r="B64" s="4"/>
      <c r="C64" s="25"/>
      <c r="D64" s="25"/>
      <c r="E64" s="47"/>
      <c r="F64" s="25"/>
      <c r="G64" s="21"/>
      <c r="H64" s="21"/>
      <c r="I64" s="21"/>
      <c r="J64" s="17"/>
      <c r="K64" s="17"/>
      <c r="L64" s="17"/>
      <c r="M64" s="19"/>
      <c r="N64" s="19"/>
      <c r="O64" s="19"/>
      <c r="P64" s="19"/>
      <c r="Q64" s="19"/>
    </row>
    <row r="65" spans="1:17" x14ac:dyDescent="0.35">
      <c r="A65" s="3"/>
      <c r="B65" s="3" t="s">
        <v>61</v>
      </c>
      <c r="C65" s="21">
        <v>0</v>
      </c>
      <c r="D65" s="21">
        <v>500</v>
      </c>
      <c r="E65" s="43">
        <v>0</v>
      </c>
      <c r="F65" s="21">
        <v>500</v>
      </c>
      <c r="G65" s="21">
        <v>500</v>
      </c>
      <c r="H65" s="21">
        <f t="shared" si="0"/>
        <v>0</v>
      </c>
      <c r="I65" s="21"/>
      <c r="J65" s="17"/>
      <c r="K65" s="17"/>
      <c r="L65" s="17"/>
      <c r="M65" s="19"/>
      <c r="N65" s="19"/>
      <c r="O65" s="19"/>
      <c r="P65" s="19"/>
      <c r="Q65" s="19"/>
    </row>
    <row r="66" spans="1:17" x14ac:dyDescent="0.35">
      <c r="A66" s="3"/>
      <c r="B66" s="3"/>
      <c r="C66" s="21"/>
      <c r="D66" s="21"/>
      <c r="E66" s="43"/>
      <c r="F66" s="21"/>
      <c r="G66" s="21"/>
      <c r="H66" s="21"/>
      <c r="I66" s="21"/>
      <c r="J66" s="17"/>
      <c r="K66" s="17"/>
      <c r="L66" s="17"/>
      <c r="M66" s="19"/>
      <c r="N66" s="19"/>
      <c r="O66" s="19"/>
      <c r="P66" s="19"/>
      <c r="Q66" s="19"/>
    </row>
    <row r="67" spans="1:17" x14ac:dyDescent="0.35">
      <c r="A67" s="3"/>
      <c r="B67" s="3"/>
      <c r="C67" s="21"/>
      <c r="D67" s="21"/>
      <c r="E67" s="21"/>
      <c r="F67" s="21"/>
      <c r="G67" s="21"/>
      <c r="H67" s="21"/>
      <c r="I67" s="21"/>
      <c r="J67" s="17"/>
      <c r="K67" s="17"/>
      <c r="L67" s="17"/>
      <c r="M67" s="19"/>
      <c r="N67" s="19"/>
      <c r="O67" s="19"/>
      <c r="P67" s="19"/>
      <c r="Q67" s="19"/>
    </row>
    <row r="68" spans="1:17" x14ac:dyDescent="0.35">
      <c r="A68" s="3" t="s">
        <v>70</v>
      </c>
      <c r="B68" s="3"/>
      <c r="C68" s="21"/>
      <c r="D68" s="21"/>
      <c r="E68" s="21"/>
      <c r="F68" s="21"/>
      <c r="G68" s="21"/>
      <c r="H68" s="21"/>
      <c r="I68" s="21"/>
      <c r="J68" s="17"/>
      <c r="K68" s="17"/>
      <c r="L68" s="17"/>
      <c r="M68" s="19"/>
      <c r="N68" s="19"/>
      <c r="O68" s="19"/>
      <c r="P68" s="19"/>
      <c r="Q68" s="19"/>
    </row>
    <row r="69" spans="1:17" x14ac:dyDescent="0.35">
      <c r="A69" s="3"/>
      <c r="B69" s="3" t="s">
        <v>54</v>
      </c>
      <c r="C69" s="21">
        <v>400</v>
      </c>
      <c r="D69" s="21"/>
      <c r="E69" s="21">
        <v>30</v>
      </c>
      <c r="F69" s="21">
        <v>30</v>
      </c>
      <c r="G69" s="21"/>
      <c r="H69" s="21"/>
      <c r="I69" s="21"/>
      <c r="J69" s="17"/>
      <c r="K69" s="17"/>
      <c r="L69" s="17"/>
      <c r="M69" s="19"/>
      <c r="N69" s="19"/>
      <c r="O69" s="19"/>
      <c r="P69" s="19"/>
      <c r="Q69" s="19"/>
    </row>
    <row r="70" spans="1:17" x14ac:dyDescent="0.35">
      <c r="A70" s="3"/>
      <c r="B70" s="3" t="s">
        <v>68</v>
      </c>
      <c r="C70" s="21"/>
      <c r="D70" s="21"/>
      <c r="E70" s="21"/>
      <c r="F70" s="21">
        <v>660</v>
      </c>
      <c r="G70" s="21"/>
      <c r="H70" s="21"/>
      <c r="I70" s="21"/>
      <c r="J70" s="17"/>
      <c r="K70" s="17"/>
      <c r="L70" s="17"/>
      <c r="M70" s="19"/>
      <c r="N70" s="19"/>
      <c r="O70" s="19"/>
      <c r="P70" s="19"/>
      <c r="Q70" s="19"/>
    </row>
    <row r="71" spans="1:17" x14ac:dyDescent="0.35">
      <c r="A71" s="3"/>
      <c r="B71" s="3"/>
      <c r="C71" s="21"/>
      <c r="D71" s="21"/>
      <c r="E71" s="21"/>
      <c r="F71" s="21"/>
      <c r="G71" s="21"/>
      <c r="H71" s="21"/>
      <c r="I71" s="21"/>
      <c r="J71" s="17"/>
      <c r="K71" s="17"/>
      <c r="L71" s="17"/>
      <c r="M71" s="19"/>
      <c r="N71" s="19"/>
      <c r="O71" s="19"/>
      <c r="P71" s="19"/>
      <c r="Q71" s="19"/>
    </row>
    <row r="72" spans="1:17" x14ac:dyDescent="0.35">
      <c r="A72" s="3" t="s">
        <v>72</v>
      </c>
      <c r="B72" s="3"/>
      <c r="C72" s="21"/>
      <c r="D72" s="21"/>
      <c r="E72" s="21"/>
      <c r="F72" s="21"/>
      <c r="G72" s="21"/>
      <c r="H72" s="21"/>
      <c r="I72" s="21"/>
      <c r="J72" s="17"/>
      <c r="K72" s="17"/>
      <c r="L72" s="17"/>
      <c r="M72" s="19"/>
      <c r="N72" s="19"/>
      <c r="O72" s="19"/>
      <c r="P72" s="19"/>
      <c r="Q72" s="19"/>
    </row>
    <row r="73" spans="1:17" x14ac:dyDescent="0.35">
      <c r="A73" s="3"/>
      <c r="B73" s="3" t="s">
        <v>73</v>
      </c>
      <c r="C73" s="21">
        <v>456.67</v>
      </c>
      <c r="D73" s="21"/>
      <c r="E73" s="21">
        <v>0</v>
      </c>
      <c r="F73" s="21">
        <v>0</v>
      </c>
      <c r="G73" s="21"/>
      <c r="H73" s="21"/>
      <c r="I73" s="21"/>
      <c r="J73" s="17"/>
      <c r="K73" s="17"/>
      <c r="L73" s="17"/>
      <c r="M73" s="19"/>
      <c r="N73" s="19"/>
      <c r="O73" s="19"/>
      <c r="P73" s="19"/>
      <c r="Q73" s="19"/>
    </row>
    <row r="74" spans="1:17" x14ac:dyDescent="0.35">
      <c r="A74" s="3"/>
      <c r="B74" s="3" t="s">
        <v>71</v>
      </c>
      <c r="C74" s="21">
        <v>30</v>
      </c>
      <c r="D74" s="21"/>
      <c r="E74" s="21">
        <v>0</v>
      </c>
      <c r="F74" s="21">
        <v>0</v>
      </c>
      <c r="G74" s="21"/>
      <c r="H74" s="21"/>
      <c r="I74" s="21"/>
      <c r="J74" s="17"/>
      <c r="K74" s="17"/>
      <c r="L74" s="17"/>
      <c r="M74" s="19"/>
      <c r="N74" s="19"/>
      <c r="O74" s="19"/>
      <c r="P74" s="19"/>
      <c r="Q74" s="19"/>
    </row>
    <row r="75" spans="1:17" x14ac:dyDescent="0.35">
      <c r="A75" s="3"/>
      <c r="B75" s="3" t="s">
        <v>74</v>
      </c>
      <c r="C75" s="21">
        <v>15</v>
      </c>
      <c r="D75" s="21"/>
      <c r="E75" s="21">
        <v>0</v>
      </c>
      <c r="F75" s="21">
        <v>0</v>
      </c>
      <c r="G75" s="21"/>
      <c r="H75" s="21"/>
      <c r="I75" s="21"/>
      <c r="J75" s="17"/>
      <c r="K75" s="17"/>
      <c r="L75" s="17"/>
      <c r="M75" s="19"/>
      <c r="N75" s="19"/>
      <c r="O75" s="19"/>
      <c r="P75" s="19"/>
      <c r="Q75" s="19"/>
    </row>
    <row r="76" spans="1:17" x14ac:dyDescent="0.35">
      <c r="A76" s="3"/>
      <c r="B76" s="3" t="s">
        <v>86</v>
      </c>
      <c r="C76" s="21">
        <v>460</v>
      </c>
      <c r="D76" s="21"/>
      <c r="E76" s="21">
        <v>0</v>
      </c>
      <c r="F76" s="21">
        <v>0</v>
      </c>
      <c r="G76" s="21"/>
      <c r="H76" s="21"/>
      <c r="I76" s="21"/>
      <c r="J76" s="17"/>
      <c r="K76" s="17"/>
      <c r="L76" s="17"/>
      <c r="M76" s="19"/>
      <c r="N76" s="19"/>
      <c r="O76" s="19"/>
      <c r="P76" s="19"/>
      <c r="Q76" s="19"/>
    </row>
    <row r="77" spans="1:17" x14ac:dyDescent="0.35">
      <c r="A77" s="3"/>
      <c r="B77" s="3" t="s">
        <v>68</v>
      </c>
      <c r="C77" s="21"/>
      <c r="D77" s="21"/>
      <c r="E77" s="21"/>
      <c r="F77" s="21">
        <v>1650</v>
      </c>
      <c r="G77" s="21"/>
      <c r="H77" s="21"/>
      <c r="I77" s="21"/>
      <c r="J77" s="17"/>
      <c r="K77" s="17"/>
      <c r="L77" s="17"/>
      <c r="M77" s="19"/>
      <c r="N77" s="19"/>
      <c r="O77" s="19"/>
      <c r="P77" s="19"/>
      <c r="Q77" s="19"/>
    </row>
    <row r="78" spans="1:17" x14ac:dyDescent="0.35">
      <c r="A78" s="3"/>
      <c r="B78" s="3"/>
      <c r="C78" s="22"/>
      <c r="D78" s="22"/>
      <c r="E78" s="22"/>
      <c r="F78" s="22"/>
      <c r="G78" s="21"/>
      <c r="H78" s="21"/>
      <c r="I78" s="21"/>
      <c r="J78" s="17"/>
      <c r="K78" s="17"/>
      <c r="L78" s="17"/>
      <c r="M78" s="19"/>
      <c r="N78" s="19"/>
      <c r="O78" s="19"/>
      <c r="P78" s="19"/>
      <c r="Q78" s="19"/>
    </row>
    <row r="79" spans="1:17" x14ac:dyDescent="0.35">
      <c r="A79" s="12" t="s">
        <v>40</v>
      </c>
      <c r="B79" s="12"/>
      <c r="C79" s="26">
        <f>SUM(C10:C78)</f>
        <v>9948.17</v>
      </c>
      <c r="D79" s="41">
        <f>ROUNDUP(SUM(D10:D78),0)</f>
        <v>11051</v>
      </c>
      <c r="E79" s="26">
        <f>SUM(E10:E78)</f>
        <v>3422.2200000000003</v>
      </c>
      <c r="F79" s="26">
        <f>SUM(F10:F78)</f>
        <v>13263.96</v>
      </c>
      <c r="G79" s="26">
        <f>SUM(G10:G78)</f>
        <v>10851.555700000001</v>
      </c>
      <c r="H79" s="49">
        <f t="shared" si="0"/>
        <v>-199.4442999999992</v>
      </c>
      <c r="I79" s="26"/>
      <c r="J79" s="26">
        <f>G79*1.0175</f>
        <v>11041.457924750002</v>
      </c>
      <c r="K79" s="26">
        <f t="shared" si="2"/>
        <v>11234.683438433129</v>
      </c>
      <c r="L79" s="26">
        <f t="shared" si="2"/>
        <v>11431.29039860571</v>
      </c>
      <c r="M79" s="51"/>
      <c r="N79" s="19"/>
      <c r="O79" s="19"/>
      <c r="P79" s="19"/>
      <c r="Q79" s="19"/>
    </row>
    <row r="80" spans="1:17" x14ac:dyDescent="0.35">
      <c r="A80" s="4"/>
      <c r="B80" s="4"/>
      <c r="C80" s="27"/>
      <c r="D80" s="27"/>
      <c r="E80" s="27"/>
      <c r="F80" s="27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</row>
    <row r="81" spans="1:20" x14ac:dyDescent="0.35">
      <c r="A81" s="4"/>
      <c r="B81" s="4"/>
      <c r="C81" s="27"/>
      <c r="D81" s="27"/>
      <c r="E81" s="27"/>
      <c r="F81" s="27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2" spans="1:20" x14ac:dyDescent="0.35">
      <c r="A82" s="4"/>
      <c r="B82" s="4"/>
      <c r="C82" s="27"/>
      <c r="D82" s="27"/>
      <c r="E82" s="27"/>
      <c r="F82" s="27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1:20" x14ac:dyDescent="0.35">
      <c r="A83" s="4"/>
      <c r="B83" t="s">
        <v>84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1:20" x14ac:dyDescent="0.35">
      <c r="A84" s="4"/>
      <c r="B84" s="4"/>
      <c r="C84" s="27"/>
      <c r="D84" s="27"/>
      <c r="E84" s="27"/>
      <c r="F84" s="27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1:20" x14ac:dyDescent="0.35">
      <c r="A85" s="4">
        <v>1</v>
      </c>
      <c r="B85" s="4" t="s">
        <v>20</v>
      </c>
      <c r="C85" s="28">
        <f>ROUNDUP(E85,0)</f>
        <v>10852</v>
      </c>
      <c r="D85" s="27"/>
      <c r="E85" s="28">
        <f>G79</f>
        <v>10851.555700000001</v>
      </c>
      <c r="F85" s="27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</row>
    <row r="86" spans="1:20" x14ac:dyDescent="0.35">
      <c r="A86" s="4">
        <v>2</v>
      </c>
      <c r="B86" s="4" t="s">
        <v>21</v>
      </c>
      <c r="C86" s="28">
        <v>0</v>
      </c>
      <c r="D86" s="27"/>
      <c r="E86" s="27"/>
      <c r="F86" s="27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</row>
    <row r="87" spans="1:20" ht="22" x14ac:dyDescent="0.35">
      <c r="A87" s="4">
        <v>3</v>
      </c>
      <c r="B87" s="5" t="s">
        <v>42</v>
      </c>
      <c r="C87" s="29">
        <f>C85+C86</f>
        <v>10852</v>
      </c>
      <c r="D87" s="38"/>
      <c r="E87" s="38"/>
      <c r="F87" s="38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</row>
    <row r="88" spans="1:20" x14ac:dyDescent="0.35">
      <c r="A88" s="4">
        <v>4</v>
      </c>
      <c r="B88" s="4" t="s">
        <v>69</v>
      </c>
      <c r="C88" s="28">
        <f>C87</f>
        <v>10852</v>
      </c>
      <c r="D88" s="27"/>
      <c r="E88" s="27"/>
      <c r="F88" s="27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</row>
    <row r="89" spans="1:20" x14ac:dyDescent="0.35">
      <c r="A89" s="4">
        <v>5</v>
      </c>
      <c r="B89" s="4" t="s">
        <v>22</v>
      </c>
      <c r="C89" s="27" t="s">
        <v>85</v>
      </c>
      <c r="D89" s="27"/>
      <c r="E89" s="27"/>
      <c r="F89" s="27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</row>
    <row r="90" spans="1:20" x14ac:dyDescent="0.35">
      <c r="A90" s="4">
        <v>6</v>
      </c>
      <c r="B90" s="4" t="s">
        <v>43</v>
      </c>
      <c r="C90" s="28" t="e">
        <f>C88/C89</f>
        <v>#VALUE!</v>
      </c>
      <c r="D90" s="27"/>
      <c r="E90" s="27"/>
      <c r="F90" s="27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</row>
    <row r="91" spans="1:20" x14ac:dyDescent="0.35">
      <c r="A91" s="4">
        <v>7</v>
      </c>
      <c r="B91" s="4" t="s">
        <v>23</v>
      </c>
      <c r="C91" s="30" t="s">
        <v>85</v>
      </c>
      <c r="D91" s="27"/>
      <c r="E91" s="27"/>
      <c r="F91" s="27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</row>
    <row r="92" spans="1:20" x14ac:dyDescent="0.35">
      <c r="A92" s="4">
        <v>8</v>
      </c>
      <c r="B92" s="4" t="s">
        <v>44</v>
      </c>
      <c r="C92" s="28" t="e">
        <f>(C90-C91)/C91*100</f>
        <v>#VALUE!</v>
      </c>
      <c r="D92" s="27"/>
      <c r="E92" s="27"/>
      <c r="F92" s="27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</row>
    <row r="93" spans="1:20" ht="20.149999999999999" customHeight="1" x14ac:dyDescent="0.35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</row>
    <row r="94" spans="1:20" ht="20.149999999999999" customHeight="1" x14ac:dyDescent="0.35">
      <c r="B94" s="13"/>
      <c r="C94" s="31"/>
      <c r="D94" s="31" t="s">
        <v>45</v>
      </c>
      <c r="E94" s="31" t="s">
        <v>46</v>
      </c>
      <c r="F94" s="19"/>
      <c r="G94" s="34"/>
      <c r="H94" s="34"/>
      <c r="I94" s="34"/>
      <c r="J94" s="19"/>
      <c r="K94" s="19"/>
      <c r="L94" s="19"/>
      <c r="M94" s="19"/>
      <c r="N94" s="19"/>
      <c r="O94" s="19"/>
      <c r="P94" s="19"/>
      <c r="Q94" s="19"/>
    </row>
    <row r="95" spans="1:20" x14ac:dyDescent="0.35">
      <c r="B95" s="13" t="s">
        <v>48</v>
      </c>
      <c r="C95" s="31">
        <v>9495</v>
      </c>
      <c r="D95" s="31"/>
      <c r="E95" s="31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20" x14ac:dyDescent="0.35">
      <c r="B96" s="13" t="s">
        <v>47</v>
      </c>
      <c r="C96" s="31">
        <v>6790</v>
      </c>
      <c r="D96" s="31">
        <f t="shared" ref="D96:D101" si="3">C96-C95</f>
        <v>-2705</v>
      </c>
      <c r="E96" s="35">
        <f>D96/C95</f>
        <v>-0.28488678251711425</v>
      </c>
      <c r="F96" s="36"/>
      <c r="G96" s="37"/>
      <c r="H96" s="37"/>
      <c r="I96" s="37"/>
      <c r="J96" s="19"/>
      <c r="K96" s="19"/>
      <c r="L96" s="19"/>
      <c r="M96" s="19"/>
      <c r="N96" s="19"/>
      <c r="O96" s="19"/>
      <c r="P96" s="19"/>
      <c r="Q96" s="19"/>
    </row>
    <row r="97" spans="1:17" ht="17" customHeight="1" x14ac:dyDescent="0.35">
      <c r="B97" s="13" t="s">
        <v>49</v>
      </c>
      <c r="C97" s="32">
        <v>7107</v>
      </c>
      <c r="D97" s="31">
        <f t="shared" si="3"/>
        <v>317</v>
      </c>
      <c r="E97" s="35">
        <f t="shared" ref="E97:E98" si="4">D97/C96</f>
        <v>4.6686303387334316E-2</v>
      </c>
      <c r="F97" s="36"/>
      <c r="G97" s="37"/>
      <c r="H97" s="37"/>
      <c r="I97" s="37"/>
      <c r="J97" s="19"/>
      <c r="K97" s="19"/>
      <c r="L97" s="19"/>
      <c r="M97" s="19"/>
      <c r="N97" s="19"/>
      <c r="O97" s="19"/>
      <c r="P97" s="19"/>
      <c r="Q97" s="19"/>
    </row>
    <row r="98" spans="1:17" ht="20.149999999999999" customHeight="1" x14ac:dyDescent="0.35">
      <c r="B98" s="13" t="s">
        <v>50</v>
      </c>
      <c r="C98" s="32">
        <v>7885</v>
      </c>
      <c r="D98" s="31">
        <f t="shared" si="3"/>
        <v>778</v>
      </c>
      <c r="E98" s="35">
        <f t="shared" si="4"/>
        <v>0.10946953707612213</v>
      </c>
      <c r="F98" s="36"/>
      <c r="G98" s="37"/>
      <c r="H98" s="37"/>
      <c r="I98" s="37"/>
      <c r="J98" s="19"/>
      <c r="K98" s="19"/>
      <c r="L98" s="19"/>
      <c r="M98" s="19"/>
      <c r="N98" s="19"/>
      <c r="O98" s="19"/>
      <c r="P98" s="19"/>
      <c r="Q98" s="19"/>
    </row>
    <row r="99" spans="1:17" ht="20.149999999999999" customHeight="1" x14ac:dyDescent="0.35">
      <c r="B99" s="13" t="s">
        <v>57</v>
      </c>
      <c r="C99" s="32">
        <v>9149</v>
      </c>
      <c r="D99" s="31">
        <f t="shared" si="3"/>
        <v>1264</v>
      </c>
      <c r="E99" s="35">
        <f>D99/C98</f>
        <v>0.16030437539632214</v>
      </c>
      <c r="F99" s="36"/>
      <c r="G99" s="37"/>
      <c r="H99" s="37"/>
      <c r="I99" s="37"/>
      <c r="J99" s="19"/>
      <c r="K99" s="19"/>
      <c r="L99" s="19"/>
      <c r="M99" s="19"/>
      <c r="N99" s="19"/>
      <c r="O99" s="19"/>
      <c r="P99" s="19"/>
      <c r="Q99" s="19"/>
    </row>
    <row r="100" spans="1:17" ht="20.149999999999999" customHeight="1" x14ac:dyDescent="0.35">
      <c r="B100" s="13" t="s">
        <v>63</v>
      </c>
      <c r="C100" s="32">
        <v>10419</v>
      </c>
      <c r="D100" s="31">
        <f t="shared" si="3"/>
        <v>1270</v>
      </c>
      <c r="E100" s="35">
        <f>D100/C99</f>
        <v>0.13881298502568587</v>
      </c>
      <c r="F100" s="19"/>
      <c r="G100" s="19"/>
      <c r="H100" s="19"/>
      <c r="I100" s="36"/>
      <c r="J100" s="19"/>
      <c r="K100" s="19"/>
      <c r="L100" s="19"/>
      <c r="M100" s="19"/>
      <c r="N100" s="19"/>
      <c r="O100" s="19"/>
      <c r="P100" s="19"/>
      <c r="Q100" s="19"/>
    </row>
    <row r="101" spans="1:17" ht="20.149999999999999" customHeight="1" x14ac:dyDescent="0.35">
      <c r="B101" s="13" t="s">
        <v>65</v>
      </c>
      <c r="C101" s="32">
        <v>11051</v>
      </c>
      <c r="D101" s="31">
        <f t="shared" si="3"/>
        <v>632</v>
      </c>
      <c r="E101" s="35">
        <f>D101/C100</f>
        <v>6.0658412515596505E-2</v>
      </c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1:17" ht="20.149999999999999" customHeight="1" x14ac:dyDescent="0.35">
      <c r="B102" s="13" t="s">
        <v>87</v>
      </c>
      <c r="C102" s="32">
        <f>C87</f>
        <v>10852</v>
      </c>
      <c r="D102" s="31"/>
      <c r="E102" s="35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1:17" x14ac:dyDescent="0.35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1:17" x14ac:dyDescent="0.35">
      <c r="B104" s="2"/>
      <c r="C104" s="33"/>
      <c r="D104" s="33"/>
      <c r="E104" s="33"/>
      <c r="F104" s="33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1:17" x14ac:dyDescent="0.35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1:17" x14ac:dyDescent="0.35">
      <c r="A106" s="1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1:17" x14ac:dyDescent="0.35">
      <c r="A107" s="1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1:17" x14ac:dyDescent="0.35">
      <c r="A108" s="1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1:17" x14ac:dyDescent="0.35">
      <c r="A109" s="1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1:17" x14ac:dyDescent="0.35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1:17" x14ac:dyDescent="0.35"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1:17" x14ac:dyDescent="0.35"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</sheetData>
  <pageMargins left="0.23622047244094491" right="0.23622047244094491" top="0.86614173228346458" bottom="0.39370078740157483" header="0.19685039370078741" footer="0.31496062992125984"/>
  <pageSetup paperSize="9" scale="47" fitToHeight="0" orientation="portrait" r:id="rId1"/>
  <headerFooter>
    <oddHeader xml:space="preserve">&amp;CSandford St Martin Parish Council
Budget - DRAFT - December 2025
2026-2027
</oddHeader>
  </headerFooter>
  <rowBreaks count="1" manualBreakCount="1">
    <brk id="80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Ogilvie</dc:creator>
  <cp:lastModifiedBy>Sandford St Martin Parish Council</cp:lastModifiedBy>
  <cp:lastPrinted>2026-05-19T15:58:56Z</cp:lastPrinted>
  <dcterms:created xsi:type="dcterms:W3CDTF">2015-10-11T22:51:41Z</dcterms:created>
  <dcterms:modified xsi:type="dcterms:W3CDTF">2026-09-14T15:28:24Z</dcterms:modified>
</cp:coreProperties>
</file>